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\2018_tusuv\"/>
    </mc:Choice>
  </mc:AlternateContent>
  <bookViews>
    <workbookView xWindow="0" yWindow="0" windowWidth="24000" windowHeight="9345" tabRatio="851" firstSheet="12" activeTab="12"/>
  </bookViews>
  <sheets>
    <sheet name="husnegt-1 нэгтгэл " sheetId="1" r:id="rId1"/>
    <sheet name="husnegt-2 орон тоо" sheetId="62" r:id="rId2"/>
    <sheet name="husnegt-3 tsalin" sheetId="42" r:id="rId3"/>
    <sheet name="bichig hereg" sheetId="63" r:id="rId4"/>
    <sheet name="bagaj technik avah" sheetId="64" r:id="rId5"/>
    <sheet name="tavilga avah" sheetId="65" r:id="rId6"/>
    <sheet name="baga unetei turgen elegdeh" sheetId="66" r:id="rId7"/>
    <sheet name="Hudulmur hamgaalal" sheetId="67" r:id="rId8"/>
    <sheet name="Ursgal zasvar" sheetId="68" r:id="rId9"/>
    <sheet name="orlogo, zarlaga" sheetId="75" r:id="rId10"/>
    <sheet name="haruul hamgaalalt" sheetId="76" r:id="rId11"/>
    <sheet name="nemelt" sheetId="78" r:id="rId12"/>
    <sheet name="Turiin_san_surgalt" sheetId="80" r:id="rId13"/>
    <sheet name="tetgemj, shagnal" sheetId="81" r:id="rId14"/>
    <sheet name="dotood alban tomilolt" sheetId="82" r:id="rId15"/>
    <sheet name="TT-iin zasvar" sheetId="83" r:id="rId16"/>
    <sheet name="auto zasvar" sheetId="84" r:id="rId17"/>
    <sheet name="дотоод сургалт" sheetId="85" r:id="rId18"/>
    <sheet name="programm hangamj " sheetId="86" r:id="rId19"/>
  </sheets>
  <definedNames>
    <definedName name="î220">#REF!</definedName>
  </definedNames>
  <calcPr calcId="152511"/>
</workbook>
</file>

<file path=xl/calcChain.xml><?xml version="1.0" encoding="utf-8"?>
<calcChain xmlns="http://schemas.openxmlformats.org/spreadsheetml/2006/main">
  <c r="I21" i="80" l="1"/>
  <c r="D10" i="80" l="1"/>
  <c r="D32" i="80"/>
  <c r="D36" i="80" s="1"/>
  <c r="C32" i="80"/>
  <c r="I54" i="80"/>
  <c r="E54" i="80"/>
  <c r="D54" i="80"/>
  <c r="D15" i="80"/>
  <c r="D30" i="80"/>
  <c r="C30" i="80"/>
  <c r="D21" i="80"/>
  <c r="E10" i="80"/>
  <c r="C10" i="80"/>
  <c r="D60" i="80" l="1"/>
  <c r="J284" i="1"/>
  <c r="J22" i="1"/>
  <c r="J21" i="1"/>
  <c r="J19" i="1"/>
  <c r="J17" i="1"/>
  <c r="H284" i="1"/>
  <c r="H265" i="1"/>
  <c r="H257" i="1"/>
  <c r="H19" i="1"/>
  <c r="H17" i="1"/>
  <c r="I51" i="80" l="1"/>
  <c r="E51" i="80"/>
  <c r="E36" i="80"/>
  <c r="I35" i="80"/>
  <c r="I34" i="80"/>
  <c r="I33" i="80"/>
  <c r="I32" i="80"/>
  <c r="I29" i="80"/>
  <c r="I26" i="80"/>
  <c r="I25" i="80"/>
  <c r="I24" i="80"/>
  <c r="I23" i="80"/>
  <c r="I14" i="80"/>
  <c r="I15" i="80" s="1"/>
  <c r="I9" i="80"/>
  <c r="I10" i="80" s="1"/>
  <c r="E14" i="63"/>
  <c r="F27" i="75"/>
  <c r="G27" i="75"/>
  <c r="H27" i="75"/>
  <c r="F28" i="75"/>
  <c r="G28" i="75"/>
  <c r="H28" i="75"/>
  <c r="F29" i="75"/>
  <c r="G29" i="75"/>
  <c r="H29" i="75"/>
  <c r="F30" i="75"/>
  <c r="G30" i="75"/>
  <c r="H30" i="75"/>
  <c r="F31" i="75"/>
  <c r="G31" i="75"/>
  <c r="H31" i="75"/>
  <c r="F32" i="75"/>
  <c r="G32" i="75"/>
  <c r="H32" i="75"/>
  <c r="F33" i="75"/>
  <c r="G33" i="75"/>
  <c r="H33" i="75"/>
  <c r="F34" i="75"/>
  <c r="G34" i="75"/>
  <c r="H34" i="75"/>
  <c r="F35" i="75"/>
  <c r="G35" i="75"/>
  <c r="H35" i="75"/>
  <c r="F36" i="75"/>
  <c r="G36" i="75"/>
  <c r="H36" i="75"/>
  <c r="F37" i="75"/>
  <c r="F38" i="75" s="1"/>
  <c r="G37" i="75"/>
  <c r="H37" i="75"/>
  <c r="D38" i="75"/>
  <c r="E38" i="75"/>
  <c r="I30" i="80" l="1"/>
  <c r="I35" i="75"/>
  <c r="I31" i="75"/>
  <c r="I27" i="75"/>
  <c r="I37" i="75"/>
  <c r="I33" i="75"/>
  <c r="I29" i="75"/>
  <c r="I16" i="80"/>
  <c r="I60" i="80" s="1"/>
  <c r="I34" i="75"/>
  <c r="I30" i="75"/>
  <c r="H38" i="75"/>
  <c r="I36" i="75"/>
  <c r="I32" i="75"/>
  <c r="I28" i="75"/>
  <c r="G38" i="75"/>
  <c r="I38" i="75" l="1"/>
  <c r="K21" i="75"/>
  <c r="J21" i="75"/>
  <c r="H21" i="75"/>
  <c r="G21" i="75"/>
  <c r="E21" i="75"/>
  <c r="D21" i="75"/>
  <c r="F20" i="75"/>
  <c r="L19" i="75"/>
  <c r="I19" i="75"/>
  <c r="F19" i="75"/>
  <c r="F18" i="75"/>
  <c r="M18" i="75" s="1"/>
  <c r="L17" i="75"/>
  <c r="I17" i="75"/>
  <c r="F17" i="75"/>
  <c r="L16" i="75"/>
  <c r="I16" i="75"/>
  <c r="F16" i="75"/>
  <c r="F15" i="75"/>
  <c r="F14" i="75"/>
  <c r="L13" i="75"/>
  <c r="I13" i="75"/>
  <c r="F13" i="75"/>
  <c r="I21" i="75" l="1"/>
  <c r="L21" i="75"/>
  <c r="M17" i="75"/>
  <c r="M19" i="75"/>
  <c r="M16" i="75"/>
  <c r="F21" i="75"/>
  <c r="M13" i="75"/>
  <c r="M21" i="75" l="1"/>
  <c r="J203" i="1" l="1"/>
  <c r="H203" i="1"/>
  <c r="K99" i="42"/>
  <c r="J99" i="42"/>
  <c r="K87" i="42"/>
  <c r="J87" i="42"/>
  <c r="K95" i="42"/>
  <c r="K96" i="42"/>
  <c r="K97" i="42"/>
  <c r="K98" i="42"/>
  <c r="K94" i="42"/>
  <c r="K86" i="42"/>
  <c r="M81" i="42"/>
  <c r="N81" i="42" s="1"/>
  <c r="K81" i="42"/>
  <c r="K85" i="42"/>
  <c r="K84" i="42"/>
  <c r="M84" i="42" s="1"/>
  <c r="N84" i="42" s="1"/>
  <c r="M85" i="42"/>
  <c r="N85" i="42" s="1"/>
  <c r="M86" i="42"/>
  <c r="N86" i="42" s="1"/>
  <c r="K83" i="42"/>
  <c r="M83" i="42" s="1"/>
  <c r="N83" i="42" s="1"/>
  <c r="K82" i="42"/>
  <c r="M82" i="42" s="1"/>
  <c r="N82" i="42" s="1"/>
  <c r="K79" i="42"/>
  <c r="K78" i="42"/>
  <c r="G78" i="42"/>
  <c r="M78" i="42" s="1"/>
  <c r="N78" i="42" s="1"/>
  <c r="K77" i="42"/>
  <c r="K76" i="42"/>
  <c r="M76" i="42" s="1"/>
  <c r="N76" i="42" s="1"/>
  <c r="K75" i="42"/>
  <c r="G74" i="42"/>
  <c r="K74" i="42"/>
  <c r="K72" i="42"/>
  <c r="K71" i="42"/>
  <c r="K69" i="42"/>
  <c r="K70" i="42"/>
  <c r="K68" i="42"/>
  <c r="K67" i="42"/>
  <c r="G67" i="42"/>
  <c r="K66" i="42"/>
  <c r="H62" i="42"/>
  <c r="K59" i="42"/>
  <c r="K58" i="42"/>
  <c r="K57" i="42"/>
  <c r="K55" i="42"/>
  <c r="K54" i="42"/>
  <c r="K53" i="42"/>
  <c r="K52" i="42"/>
  <c r="K51" i="42"/>
  <c r="K49" i="42"/>
  <c r="K48" i="42"/>
  <c r="G48" i="42"/>
  <c r="K47" i="42"/>
  <c r="K46" i="42"/>
  <c r="G46" i="42"/>
  <c r="G45" i="42"/>
  <c r="K44" i="42"/>
  <c r="K42" i="42"/>
  <c r="K41" i="42"/>
  <c r="G41" i="42"/>
  <c r="K40" i="42"/>
  <c r="K38" i="42"/>
  <c r="K37" i="42"/>
  <c r="K36" i="42"/>
  <c r="K35" i="42"/>
  <c r="K34" i="42"/>
  <c r="K33" i="42"/>
  <c r="K32" i="42"/>
  <c r="G32" i="42"/>
  <c r="K31" i="42"/>
  <c r="K29" i="42"/>
  <c r="K18" i="42"/>
  <c r="M18" i="42"/>
  <c r="N18" i="42" s="1"/>
  <c r="K19" i="42"/>
  <c r="M19" i="42" s="1"/>
  <c r="N19" i="42" s="1"/>
  <c r="H17" i="42"/>
  <c r="K17" i="42"/>
  <c r="M17" i="42" s="1"/>
  <c r="N17" i="42" s="1"/>
  <c r="K16" i="42"/>
  <c r="M16" i="42" s="1"/>
  <c r="N16" i="42" s="1"/>
  <c r="K15" i="42"/>
  <c r="M15" i="42" s="1"/>
  <c r="N15" i="42" s="1"/>
  <c r="K14" i="42"/>
  <c r="M14" i="42" s="1"/>
  <c r="N14" i="42" s="1"/>
  <c r="M13" i="42"/>
  <c r="N13" i="42"/>
  <c r="K13" i="42"/>
  <c r="M79" i="42" l="1"/>
  <c r="N79" i="42" s="1"/>
  <c r="M77" i="42"/>
  <c r="N77" i="42" s="1"/>
  <c r="M75" i="42"/>
  <c r="N75" i="42" s="1"/>
  <c r="M74" i="42"/>
  <c r="N74" i="42" s="1"/>
  <c r="G7" i="66" l="1"/>
  <c r="F42" i="66"/>
  <c r="M24" i="42" l="1"/>
  <c r="H233" i="1" l="1"/>
  <c r="M55" i="42"/>
  <c r="N55" i="42" s="1"/>
  <c r="M54" i="42"/>
  <c r="N54" i="42" s="1"/>
  <c r="D4" i="76"/>
  <c r="D3" i="76"/>
  <c r="J283" i="1"/>
  <c r="L283" i="1"/>
  <c r="M283" i="1"/>
  <c r="H283" i="1"/>
  <c r="F8" i="86"/>
  <c r="F14" i="85"/>
  <c r="F41" i="66"/>
  <c r="F40" i="66"/>
  <c r="F39" i="66"/>
  <c r="F38" i="66"/>
  <c r="F37" i="66"/>
  <c r="F36" i="66"/>
  <c r="F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43" i="66" l="1"/>
  <c r="F19" i="84"/>
  <c r="F15" i="84"/>
  <c r="F16" i="84" s="1"/>
  <c r="F10" i="84"/>
  <c r="F9" i="84"/>
  <c r="F11" i="84" s="1"/>
  <c r="F5" i="84"/>
  <c r="F4" i="84"/>
  <c r="F6" i="84" s="1"/>
  <c r="F16" i="83"/>
  <c r="F15" i="83"/>
  <c r="F14" i="83"/>
  <c r="F13" i="83"/>
  <c r="F12" i="83"/>
  <c r="F11" i="83"/>
  <c r="F10" i="83"/>
  <c r="F9" i="83"/>
  <c r="F8" i="83"/>
  <c r="F7" i="83"/>
  <c r="F6" i="83"/>
  <c r="F5" i="83"/>
  <c r="F17" i="83" s="1"/>
  <c r="F21" i="84" l="1"/>
  <c r="F114" i="78" l="1"/>
  <c r="F111" i="78"/>
  <c r="F104" i="78"/>
  <c r="F98" i="78"/>
  <c r="G16" i="66"/>
  <c r="G15" i="66"/>
  <c r="G14" i="66"/>
  <c r="G13" i="66"/>
  <c r="G12" i="66"/>
  <c r="G11" i="66"/>
  <c r="G10" i="66"/>
  <c r="G9" i="66"/>
  <c r="G8" i="66"/>
  <c r="G6" i="66"/>
  <c r="G5" i="66"/>
  <c r="F85" i="78"/>
  <c r="F84" i="78"/>
  <c r="F83" i="78"/>
  <c r="F82" i="78"/>
  <c r="F81" i="78"/>
  <c r="F80" i="78"/>
  <c r="F79" i="78"/>
  <c r="F78" i="78"/>
  <c r="F77" i="78"/>
  <c r="F76" i="78"/>
  <c r="F75" i="78"/>
  <c r="F74" i="78"/>
  <c r="F43" i="78"/>
  <c r="F42" i="78"/>
  <c r="F41" i="78"/>
  <c r="F40" i="78"/>
  <c r="F39" i="78"/>
  <c r="F38" i="78"/>
  <c r="F37" i="78"/>
  <c r="F36" i="78"/>
  <c r="F35" i="78"/>
  <c r="F34" i="78"/>
  <c r="F32" i="64"/>
  <c r="F31" i="64"/>
  <c r="F30" i="64"/>
  <c r="F29" i="64"/>
  <c r="F28" i="64"/>
  <c r="F27" i="64"/>
  <c r="F26" i="64"/>
  <c r="F25" i="64"/>
  <c r="F24" i="64"/>
  <c r="F23" i="64"/>
  <c r="F22" i="64"/>
  <c r="F168" i="82"/>
  <c r="F156" i="82"/>
  <c r="F160" i="82" s="1"/>
  <c r="F148" i="82"/>
  <c r="F152" i="82" s="1"/>
  <c r="F140" i="82"/>
  <c r="F144" i="82" s="1"/>
  <c r="F136" i="82"/>
  <c r="F128" i="82"/>
  <c r="F120" i="82"/>
  <c r="F112" i="82"/>
  <c r="F104" i="82"/>
  <c r="F96" i="82"/>
  <c r="F84" i="82"/>
  <c r="F88" i="82" s="1"/>
  <c r="F80" i="82"/>
  <c r="F72" i="82"/>
  <c r="F60" i="82"/>
  <c r="F64" i="82" s="1"/>
  <c r="F56" i="82"/>
  <c r="F44" i="82"/>
  <c r="F48" i="82" s="1"/>
  <c r="F40" i="82"/>
  <c r="F32" i="82"/>
  <c r="F24" i="82"/>
  <c r="F12" i="82"/>
  <c r="F16" i="82" s="1"/>
  <c r="F8" i="82"/>
  <c r="F170" i="82" l="1"/>
  <c r="F33" i="64"/>
  <c r="G17" i="66"/>
  <c r="F45" i="66" s="1"/>
  <c r="F115" i="78"/>
  <c r="F86" i="78"/>
  <c r="F44" i="78"/>
  <c r="F14" i="78"/>
  <c r="F13" i="78"/>
  <c r="F7" i="78"/>
  <c r="J250" i="1"/>
  <c r="H250" i="1"/>
  <c r="F25" i="81"/>
  <c r="E21" i="68"/>
  <c r="E13" i="68"/>
  <c r="E12" i="68"/>
  <c r="E11" i="68"/>
  <c r="E10" i="68"/>
  <c r="E9" i="68"/>
  <c r="E8" i="68"/>
  <c r="E9" i="65"/>
  <c r="E8" i="65"/>
  <c r="E7" i="65"/>
  <c r="E6" i="65"/>
  <c r="K250" i="1"/>
  <c r="E10" i="65" l="1"/>
  <c r="E14" i="68"/>
  <c r="F15" i="78"/>
  <c r="G40" i="42" l="1"/>
  <c r="M42" i="42"/>
  <c r="N42" i="42" s="1"/>
  <c r="G34" i="42"/>
  <c r="G64" i="42"/>
  <c r="G10" i="42"/>
  <c r="G12" i="42"/>
  <c r="E99" i="42"/>
  <c r="G265" i="1" l="1"/>
  <c r="G264" i="1"/>
  <c r="G260" i="1"/>
  <c r="G170" i="1"/>
  <c r="G117" i="1"/>
  <c r="G104" i="1"/>
  <c r="G94" i="1"/>
  <c r="G62" i="1"/>
  <c r="G37" i="1"/>
  <c r="G31" i="1"/>
  <c r="G21" i="1"/>
  <c r="G19" i="1"/>
  <c r="G17" i="1"/>
  <c r="D256" i="1" l="1"/>
  <c r="D30" i="1"/>
  <c r="D22" i="1"/>
  <c r="D257" i="1" l="1"/>
  <c r="E4" i="76"/>
  <c r="E5" i="76" s="1"/>
  <c r="E3" i="76"/>
  <c r="F47" i="75"/>
  <c r="E46" i="75"/>
  <c r="F46" i="75" s="1"/>
  <c r="E45" i="75"/>
  <c r="F45" i="75" s="1"/>
  <c r="E44" i="75"/>
  <c r="E8" i="75"/>
  <c r="F8" i="75" s="1"/>
  <c r="E7" i="75"/>
  <c r="F7" i="75" s="1"/>
  <c r="E6" i="75"/>
  <c r="F6" i="75" s="1"/>
  <c r="E5" i="75"/>
  <c r="F5" i="75" s="1"/>
  <c r="E48" i="75" l="1"/>
  <c r="F44" i="75"/>
  <c r="F48" i="75" s="1"/>
  <c r="E9" i="75"/>
  <c r="F9" i="75"/>
  <c r="F16" i="64" l="1"/>
  <c r="F15" i="64"/>
  <c r="F14" i="64"/>
  <c r="F13" i="64"/>
  <c r="F12" i="64"/>
  <c r="F11" i="64"/>
  <c r="F10" i="64"/>
  <c r="F9" i="64"/>
  <c r="F8" i="64"/>
  <c r="F7" i="64"/>
  <c r="F6" i="64"/>
  <c r="F5" i="64"/>
  <c r="F4" i="64"/>
  <c r="F3" i="64"/>
  <c r="F17" i="64" l="1"/>
  <c r="L241" i="1"/>
  <c r="K18" i="1"/>
  <c r="L18" i="1" s="1"/>
  <c r="K19" i="1"/>
  <c r="L19" i="1" s="1"/>
  <c r="K20" i="1"/>
  <c r="L20" i="1" s="1"/>
  <c r="K23" i="1"/>
  <c r="L23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1" i="1"/>
  <c r="L91" i="1" s="1"/>
  <c r="K92" i="1"/>
  <c r="L92" i="1" s="1"/>
  <c r="K93" i="1"/>
  <c r="L93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L250" i="1"/>
  <c r="K251" i="1"/>
  <c r="L251" i="1" s="1"/>
  <c r="K252" i="1"/>
  <c r="L252" i="1" s="1"/>
  <c r="K253" i="1"/>
  <c r="L253" i="1" s="1"/>
  <c r="K254" i="1"/>
  <c r="L254" i="1" s="1"/>
  <c r="K255" i="1"/>
  <c r="L255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17" i="1"/>
  <c r="L17" i="1" s="1"/>
  <c r="K256" i="1"/>
  <c r="L256" i="1" s="1"/>
  <c r="K206" i="1"/>
  <c r="L206" i="1" s="1"/>
  <c r="K180" i="1"/>
  <c r="L180" i="1" s="1"/>
  <c r="J90" i="1"/>
  <c r="K94" i="1" s="1"/>
  <c r="L94" i="1" s="1"/>
  <c r="K31" i="1"/>
  <c r="L31" i="1" s="1"/>
  <c r="K21" i="1"/>
  <c r="L21" i="1" s="1"/>
  <c r="K90" i="1" l="1"/>
  <c r="L90" i="1" s="1"/>
  <c r="K22" i="1"/>
  <c r="L22" i="1" s="1"/>
  <c r="J257" i="1" l="1"/>
  <c r="K273" i="1"/>
  <c r="K283" i="1" s="1"/>
  <c r="H90" i="1"/>
  <c r="J88" i="42"/>
  <c r="K8" i="42"/>
  <c r="M8" i="42" s="1"/>
  <c r="N8" i="42" s="1"/>
  <c r="K9" i="42"/>
  <c r="M9" i="42" s="1"/>
  <c r="N9" i="42" s="1"/>
  <c r="K10" i="42"/>
  <c r="M11" i="42"/>
  <c r="N11" i="42" s="1"/>
  <c r="K12" i="42"/>
  <c r="M20" i="42"/>
  <c r="N20" i="42" s="1"/>
  <c r="K21" i="42"/>
  <c r="N24" i="42"/>
  <c r="K64" i="42"/>
  <c r="M25" i="42"/>
  <c r="N25" i="42" s="1"/>
  <c r="M26" i="42"/>
  <c r="N26" i="42" s="1"/>
  <c r="K27" i="42"/>
  <c r="M27" i="42" s="1"/>
  <c r="N27" i="42" s="1"/>
  <c r="K28" i="42"/>
  <c r="M29" i="42"/>
  <c r="N29" i="42" s="1"/>
  <c r="M31" i="42"/>
  <c r="N31" i="42" s="1"/>
  <c r="M33" i="42"/>
  <c r="N33" i="42" s="1"/>
  <c r="M34" i="42"/>
  <c r="N34" i="42" s="1"/>
  <c r="M35" i="42"/>
  <c r="N35" i="42" s="1"/>
  <c r="M37" i="42"/>
  <c r="N37" i="42" s="1"/>
  <c r="M38" i="42"/>
  <c r="N38" i="42" s="1"/>
  <c r="K39" i="42"/>
  <c r="M39" i="42" s="1"/>
  <c r="N39" i="42" s="1"/>
  <c r="M40" i="42"/>
  <c r="N40" i="42" s="1"/>
  <c r="M41" i="42"/>
  <c r="N41" i="42" s="1"/>
  <c r="M44" i="42"/>
  <c r="N44" i="42" s="1"/>
  <c r="K45" i="42"/>
  <c r="M45" i="42" s="1"/>
  <c r="N45" i="42" s="1"/>
  <c r="M46" i="42"/>
  <c r="N46" i="42" s="1"/>
  <c r="M47" i="42"/>
  <c r="N47" i="42" s="1"/>
  <c r="M48" i="42"/>
  <c r="N48" i="42" s="1"/>
  <c r="M49" i="42"/>
  <c r="N49" i="42" s="1"/>
  <c r="K50" i="42"/>
  <c r="M50" i="42" s="1"/>
  <c r="N50" i="42" s="1"/>
  <c r="M51" i="42"/>
  <c r="N51" i="42" s="1"/>
  <c r="M52" i="42"/>
  <c r="N52" i="42" s="1"/>
  <c r="M53" i="42"/>
  <c r="N53" i="42" s="1"/>
  <c r="M57" i="42"/>
  <c r="N57" i="42" s="1"/>
  <c r="M58" i="42"/>
  <c r="N58" i="42" s="1"/>
  <c r="M59" i="42"/>
  <c r="N59" i="42" s="1"/>
  <c r="K60" i="42"/>
  <c r="M60" i="42" s="1"/>
  <c r="N60" i="42" s="1"/>
  <c r="K61" i="42"/>
  <c r="M61" i="42" s="1"/>
  <c r="N61" i="42" s="1"/>
  <c r="K62" i="42"/>
  <c r="M62" i="42" s="1"/>
  <c r="N62" i="42" s="1"/>
  <c r="K63" i="42"/>
  <c r="M63" i="42" s="1"/>
  <c r="N63" i="42" s="1"/>
  <c r="M66" i="42"/>
  <c r="N66" i="42" s="1"/>
  <c r="M67" i="42"/>
  <c r="N67" i="42" s="1"/>
  <c r="M22" i="42"/>
  <c r="N22" i="42" s="1"/>
  <c r="M68" i="42"/>
  <c r="N68" i="42" s="1"/>
  <c r="M69" i="42"/>
  <c r="N69" i="42" s="1"/>
  <c r="M70" i="42"/>
  <c r="N70" i="42" s="1"/>
  <c r="M72" i="42"/>
  <c r="N72" i="42" s="1"/>
  <c r="M6" i="42"/>
  <c r="N6" i="42" s="1"/>
  <c r="D15" i="62"/>
  <c r="C15" i="62"/>
  <c r="B15" i="62"/>
  <c r="J265" i="1" l="1"/>
  <c r="K265" i="1" s="1"/>
  <c r="L265" i="1" s="1"/>
  <c r="K88" i="42"/>
  <c r="J89" i="42"/>
  <c r="K89" i="42" s="1"/>
  <c r="M21" i="42"/>
  <c r="N21" i="42" s="1"/>
  <c r="M28" i="42"/>
  <c r="N28" i="42" s="1"/>
  <c r="M12" i="42"/>
  <c r="N12" i="42" s="1"/>
  <c r="M71" i="42"/>
  <c r="N71" i="42" s="1"/>
  <c r="M64" i="42"/>
  <c r="N64" i="42" s="1"/>
  <c r="M36" i="42"/>
  <c r="N36" i="42" s="1"/>
  <c r="K257" i="1"/>
  <c r="M32" i="42"/>
  <c r="N32" i="42" s="1"/>
  <c r="M10" i="42"/>
  <c r="N10" i="42" s="1"/>
  <c r="G239" i="1"/>
  <c r="G22" i="1"/>
  <c r="F256" i="1"/>
  <c r="F257" i="1" s="1"/>
  <c r="F30" i="1"/>
  <c r="F22" i="1"/>
  <c r="N87" i="42" l="1"/>
  <c r="G257" i="1"/>
  <c r="L257" i="1"/>
  <c r="M87" i="42"/>
  <c r="E239" i="1"/>
  <c r="E257" i="1" s="1"/>
  <c r="B33" i="1" l="1"/>
  <c r="B34" i="1" s="1"/>
  <c r="B35" i="1" s="1"/>
  <c r="B36" i="1" s="1"/>
  <c r="B24" i="1"/>
  <c r="B25" i="1" s="1"/>
  <c r="B26" i="1" s="1"/>
  <c r="B27" i="1" s="1"/>
  <c r="B28" i="1" s="1"/>
  <c r="B29" i="1" s="1"/>
  <c r="B30" i="1" s="1"/>
  <c r="B16" i="1"/>
  <c r="B17" i="1" s="1"/>
  <c r="B18" i="1" s="1"/>
  <c r="B19" i="1" s="1"/>
  <c r="B20" i="1" s="1"/>
  <c r="B21" i="1" s="1"/>
  <c r="M94" i="42" l="1"/>
  <c r="M95" i="42"/>
  <c r="N95" i="42" s="1"/>
  <c r="M96" i="42"/>
  <c r="M97" i="42"/>
  <c r="M98" i="42"/>
  <c r="M99" i="42" l="1"/>
  <c r="N94" i="42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N98" i="42"/>
  <c r="N96" i="42"/>
  <c r="A199" i="1" l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N97" i="42"/>
  <c r="N99" i="42" l="1"/>
  <c r="N89" i="42" s="1"/>
  <c r="O89" i="42" s="1"/>
  <c r="H21" i="1" s="1"/>
  <c r="A227" i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H22" i="1" l="1"/>
</calcChain>
</file>

<file path=xl/comments1.xml><?xml version="1.0" encoding="utf-8"?>
<comments xmlns="http://schemas.openxmlformats.org/spreadsheetml/2006/main">
  <authors>
    <author>Chuluunzagd</author>
  </authors>
  <commentList>
    <comment ref="C91" authorId="0" shapeId="0">
      <text>
        <r>
          <rPr>
            <sz val="8"/>
            <color indexed="81"/>
            <rFont val="Tahoma"/>
            <family val="2"/>
          </rPr>
          <t>шатахууны нийт хэрэгцээний 5%</t>
        </r>
      </text>
    </comment>
  </commentList>
</comments>
</file>

<file path=xl/sharedStrings.xml><?xml version="1.0" encoding="utf-8"?>
<sst xmlns="http://schemas.openxmlformats.org/spreadsheetml/2006/main" count="1884" uniqueCount="1064">
  <si>
    <t>Мөрийн дугаар</t>
  </si>
  <si>
    <t>№</t>
  </si>
  <si>
    <t>Зардлын зүйл анги</t>
  </si>
  <si>
    <t>Тайлбар</t>
  </si>
  <si>
    <t>Бат</t>
  </si>
  <si>
    <t>ХБГ</t>
  </si>
  <si>
    <t>Төл</t>
  </si>
  <si>
    <t>Одоо байгаа үндсэн ажиллагсдын тоо (мөрдөгдөж буй цалингийн сүлжээгээр)</t>
  </si>
  <si>
    <t>ЦАЛИН ХӨЛС, НЭМЭГДЭЛ УРАМШИЛ, НДШ-ИЙН ЗАРДЛЫН ДҮН</t>
  </si>
  <si>
    <t>Маягтын тоо</t>
  </si>
  <si>
    <t>Нэг ширхэг маягтын дундаж зардал (задаргааг хавсаргах)</t>
  </si>
  <si>
    <t>Бичиг хэргийн ажилтны тоо</t>
  </si>
  <si>
    <t>Нэг ажилтаны жилд хэрэглэх бичиг хэргийн зардал</t>
  </si>
  <si>
    <t>Албан бичгийн хэрэглэл материалын зардал</t>
  </si>
  <si>
    <t>Бичиг хэргийн бусад зардал (канон, принтерийн хор)</t>
  </si>
  <si>
    <t xml:space="preserve">БИЧИГ ХЭРГИЙН ЗАРДЛЫН ДҮН </t>
  </si>
  <si>
    <t>Сүүлийн 3 жилийн дунджаар жилд хэрэглэх нийт цахилгаан эрчим хүч (квт)</t>
  </si>
  <si>
    <t xml:space="preserve">Нэг квт цахилгааны үнэ </t>
  </si>
  <si>
    <t>ГЭРЭЛ ЦАХИЛГААНЫ ЗАРДЛЫН ДҮН</t>
  </si>
  <si>
    <t>Халаалтын хугацаа (сараар)</t>
  </si>
  <si>
    <t>Нэг куб метр талбайн сарын халаалтын хөлс</t>
  </si>
  <si>
    <t>Нэг тонн нүүрсний үнэ</t>
  </si>
  <si>
    <t>Тээвэрлэлтийн зардал</t>
  </si>
  <si>
    <t>Бүх зууханд хэрэглэх нүүрсний нийт зардал</t>
  </si>
  <si>
    <t>Нэг куб метр мод бэлтгэх үнэ</t>
  </si>
  <si>
    <t>Бүх зууханд хэрэглэх модны нийт зардал</t>
  </si>
  <si>
    <t>ТҮЛШ, ХАЛААЛТЫН ЗАРДЛЫН ДҮН</t>
  </si>
  <si>
    <t xml:space="preserve">Байгууллагын өөрийн автомашины тоо бүгд </t>
  </si>
  <si>
    <t xml:space="preserve"> Үүнээс: Түргэн тусламжийн автомашин</t>
  </si>
  <si>
    <t xml:space="preserve">               Суудлын автомашин</t>
  </si>
  <si>
    <t xml:space="preserve">               Мотоцикл</t>
  </si>
  <si>
    <t xml:space="preserve">               Ачааны автомашин</t>
  </si>
  <si>
    <t xml:space="preserve">Нэг машины сүүлийн 3 жилийн гүйлтийн дундаж (км) </t>
  </si>
  <si>
    <t xml:space="preserve">Бүх машины сүүлийн 3 жилийн дундаж гүйлт  (км) </t>
  </si>
  <si>
    <t>Гүйлтийн 100 км-т зарцуулах шатахууны дундаж норм (литр)</t>
  </si>
  <si>
    <t>Шатахууны жилийн нийт хэрэгцээ (литр)</t>
  </si>
  <si>
    <t>Нэг литр шатахууны дундаж үнэ</t>
  </si>
  <si>
    <t>Шатахууны нийт зардал (21*26)</t>
  </si>
  <si>
    <t>Тослох материалын нийт хэрэгцээ</t>
  </si>
  <si>
    <t xml:space="preserve">Тослох материалын нийт зардал </t>
  </si>
  <si>
    <t xml:space="preserve">       ТЭЭВЭР (ШАТАХУУН)-ИЙН ЗАРДЛЫН ДҮН </t>
  </si>
  <si>
    <t>Нэг албан бичгийн дундаж зардал</t>
  </si>
  <si>
    <t xml:space="preserve">Шуудангийн нийт зардал </t>
  </si>
  <si>
    <t>Телефон утасны тоо</t>
  </si>
  <si>
    <t>Телефон утасны сарын суурь хураамж</t>
  </si>
  <si>
    <t xml:space="preserve">Телефон утасны жилийн суурь хураамж </t>
  </si>
  <si>
    <t xml:space="preserve">Телефон ярианы сарын дундаж зардал </t>
  </si>
  <si>
    <t xml:space="preserve">Телефон ярианы жилийн дундаж зардал </t>
  </si>
  <si>
    <t>Интернэтийн нийт зардал</t>
  </si>
  <si>
    <t>ШУУДАН ХОЛБООНЫ ЗАРДЛЫН ДҮН</t>
  </si>
  <si>
    <t>Сүүлийн 3 жилийн дунджаар 1 жилд зарцуулах нийт цэвэр ус (куб метр)</t>
  </si>
  <si>
    <t>Нэг куб метр цэвэр усны үнэ</t>
  </si>
  <si>
    <t>Цэвэр усны нийт зардал</t>
  </si>
  <si>
    <t>Сүүлийн 3 жилийн дунджаар 1 жилд зарцуулах нийт бохир ус (куб метр)</t>
  </si>
  <si>
    <t>Нэг куб метр бохир усны үнэ</t>
  </si>
  <si>
    <t>Бохир усны нийт зардал</t>
  </si>
  <si>
    <t>Зөөврийн усны нийт хэрэгцээ (тн)</t>
  </si>
  <si>
    <t>Зөөврийн усны нэгж (тн)-ийн үнэ</t>
  </si>
  <si>
    <t xml:space="preserve">Зөөврийн усны нийт зардал </t>
  </si>
  <si>
    <t>ЦЭВЭР, БОХИР УСНЫ ЗАРДЛЫН ДҮН (4+8+11)</t>
  </si>
  <si>
    <t>Албан томилолтоор ажиллагсадын тоо бүгд</t>
  </si>
  <si>
    <t xml:space="preserve"> Үүнээс: УБ хотод</t>
  </si>
  <si>
    <t xml:space="preserve">               аймагт</t>
  </si>
  <si>
    <t xml:space="preserve">               хөдөө суманд</t>
  </si>
  <si>
    <t xml:space="preserve">               өөр аймагт</t>
  </si>
  <si>
    <t>Нэг ажилтны томилолтын дундаж хугацаа</t>
  </si>
  <si>
    <t xml:space="preserve">Томилолтын нийт хүн хоног </t>
  </si>
  <si>
    <t xml:space="preserve"> Үүнээс: УБ хотод </t>
  </si>
  <si>
    <t xml:space="preserve">               аймагт </t>
  </si>
  <si>
    <t>Нэг ор хоногийн томилолтын зардал (Сангийн сайдын тушаалаар)</t>
  </si>
  <si>
    <t>Томилолтын нийт зардал</t>
  </si>
  <si>
    <t xml:space="preserve">               хөдөө суманд </t>
  </si>
  <si>
    <t>Буудлын нэг хүнд 1 хоногт ноогдох дундаж зардал</t>
  </si>
  <si>
    <t>Буудалд байрласны нийт зардал</t>
  </si>
  <si>
    <t xml:space="preserve">Замын зардал </t>
  </si>
  <si>
    <t xml:space="preserve">              өөр аймагт</t>
  </si>
  <si>
    <t>Дотоодын сургалт, семинар, хурал, зөвлөгөөнд оролцогчдын зардал (задаргаа тооцоогоор)</t>
  </si>
  <si>
    <t>Алсын дуудлагын томилолтын зардал (задаргаа тооцоогоор)</t>
  </si>
  <si>
    <t>ДОТООД АЛБАН ТОМИЛОЛТЫН ЗАРДЛЫН ДҮН</t>
  </si>
  <si>
    <t>Албан хэрэгцээний тогтмол хэвлэлийн тоо</t>
  </si>
  <si>
    <t>Хэвлэлийн дундаж үнэ</t>
  </si>
  <si>
    <t>НОМ, ХЭВЛЭЛ АВАХ ЗАРДЛЫН ДҮН</t>
  </si>
  <si>
    <t>ЭД ХОГШИЛ ХУДАЛДАН АВАХ ЗАРДЛЫН ДҮН</t>
  </si>
  <si>
    <t>Хөдөлмөр хамгааллын хувцас, хэрэгсэл авах зардал(задаргаа тооцоогоор)</t>
  </si>
  <si>
    <t>Эмнэлгийн зөөлөн эдлэл авах зардал (задаргаа тооцоогоор)</t>
  </si>
  <si>
    <t>Нормын сүүний зардал</t>
  </si>
  <si>
    <t>НОРМЫН ХУВЦАС, ЗӨӨЛӨН ЭДЛЭЛИЙН ЗАРДЛЫН ДҮН</t>
  </si>
  <si>
    <t>Ашиглаж байгаа орны тоо (батлагдсан орны тоо)</t>
  </si>
  <si>
    <t>Нэг орны жилд ашиглах дундаж хоног</t>
  </si>
  <si>
    <t>Нийт ор хоног</t>
  </si>
  <si>
    <t>Нэг ор хоногт нэг өвчтөнд ноогдох хоолны дундаж зардал</t>
  </si>
  <si>
    <t>Хоолны нийт зардал</t>
  </si>
  <si>
    <t>ХООЛНЫ ЗАРДЛЫН ДҮН</t>
  </si>
  <si>
    <t>ЭМИЙН ЗАРДЛЫН ДҮН</t>
  </si>
  <si>
    <t>Барилга, сантехникийн засварын зардал</t>
  </si>
  <si>
    <t>УРСГАЛ ЗАСВАРЫН ЗАРДЛЫН ДҮН</t>
  </si>
  <si>
    <t>БИЕИЙН ТАМИРЫН УРАЛДААН, ТЭМЦЭЭНИЙ ЗАРДЛЫН ДҮН</t>
  </si>
  <si>
    <t>Түрээсэлсэн талбайн хэмжээ (кв.м)</t>
  </si>
  <si>
    <t>Нэг кв.м талбайн түрээсийн сарын хөлс (Гэрээг хавсаргах)</t>
  </si>
  <si>
    <t>Жилд түрээслэх хугацаа (сараар)</t>
  </si>
  <si>
    <t>БАЙРНЫ ТҮРЭЭСИЙН ЗАРДЛЫН ДҮН</t>
  </si>
  <si>
    <t>Тэтгэвэрт гарах болон 5 жил тутамд олгох тэтгэмж авах хүмүүсийн нийт зардал</t>
  </si>
  <si>
    <t>Нэг удаагийн тэтгэмжийн зардал(задаргаа тооцоогоор)</t>
  </si>
  <si>
    <t>Шагнал, урамшууллын зардал(задаргаа тооцоогоор)</t>
  </si>
  <si>
    <t>НЭГ УДААГИЙН ТЭТГЭМЖ, УРАМШУУЛЛЫН ЗАРДЛЫН ДҮН</t>
  </si>
  <si>
    <t>УРСГАЛ ЗАРДЛЫН НИЙТ ДҮН</t>
  </si>
  <si>
    <t>ЗАРДЛЫГ САНХҮҮЖҮҮЛЭХ ЭХ ҮҮСВЭР</t>
  </si>
  <si>
    <t>Эрүүл мэндийн даатгалын сангаас санхүүжих</t>
  </si>
  <si>
    <t>Үндсэн үйл ажиллагааны орлогоос санхүүжих</t>
  </si>
  <si>
    <t>Туслах үйл ажиллагааны орлогоос санхүүжих</t>
  </si>
  <si>
    <t>Төсвөөс санхүүжих</t>
  </si>
  <si>
    <t xml:space="preserve">                   Байгууллагын тоо</t>
  </si>
  <si>
    <t xml:space="preserve">                  Ажиллагсад бүгд</t>
  </si>
  <si>
    <t>Үүнээс: Удирдах</t>
  </si>
  <si>
    <t xml:space="preserve">            Гүйцэтгэх</t>
  </si>
  <si>
    <t xml:space="preserve">            Үйлчлэх</t>
  </si>
  <si>
    <t>Гэрээт ажиллагсадын тоо</t>
  </si>
  <si>
    <t>Тэтгэвэрт гарах хүний тоо (нэрсийг хавсралтаар)</t>
  </si>
  <si>
    <t>Үүнээс: 1. Даатгуулагчийн өөрөө төлөх төлбөрийн орлого</t>
  </si>
  <si>
    <t>Тавилга</t>
  </si>
  <si>
    <t>Бага үнэтэй, түргэн элэгдэх зүйлс</t>
  </si>
  <si>
    <t>Унаа, хоолны хөнгөлөлт</t>
  </si>
  <si>
    <t>Бусдаар гүйцэтгүүлсэн ажил, үйлчилгээний хөлс</t>
  </si>
  <si>
    <t>Мэдээллийн технологийн үйлчилгээний хөлс</t>
  </si>
  <si>
    <t>Тээврийн хэрэгслийн оношлогоо</t>
  </si>
  <si>
    <t>БУСДААР ГҮЙЦЭТГҮҮЛСЭН АЖИЛ, ҮЙЛЧИЛГЭЭНИЙ ХӨЛСНИЙ ДҮН</t>
  </si>
  <si>
    <t>ТӨЛБӨР, ХУРААМЖИЙН ЗАРДЛЫН ДҮН</t>
  </si>
  <si>
    <t>Төлбөр, хураамж</t>
  </si>
  <si>
    <t>Тээврийн хэрэгслийн татвар</t>
  </si>
  <si>
    <t>Тэтгэвэрт гарахад олгох тэтгэмж авах хүмүүсийн нийт зардал</t>
  </si>
  <si>
    <t xml:space="preserve">       Үүнээс: 3 жил тутамд олгох тэтгэмж авах хүний тоо</t>
  </si>
  <si>
    <t xml:space="preserve">       Үүнээс: 5 жил тутамд олгох тэтгэмж авах хүний тоо</t>
  </si>
  <si>
    <t>/мян.төг/</t>
  </si>
  <si>
    <t>3 болон 5 жил тутамд олгох тэтгэмж авах хүний тоо (Нэрсийг хавсралтаар)</t>
  </si>
  <si>
    <t>ТҮ-12</t>
  </si>
  <si>
    <t>ТҮ-11</t>
  </si>
  <si>
    <t>ТҮ-9</t>
  </si>
  <si>
    <t>ТҮ-8</t>
  </si>
  <si>
    <t>ТҮ-7</t>
  </si>
  <si>
    <t>ТҮ-6</t>
  </si>
  <si>
    <t>ТҮ-5</t>
  </si>
  <si>
    <t>ТҮ-4</t>
  </si>
  <si>
    <t>ТҮ-3</t>
  </si>
  <si>
    <t>ТҮ-2</t>
  </si>
  <si>
    <t>ТҮ-1</t>
  </si>
  <si>
    <t xml:space="preserve">Үр дүнгийн урамшуулал /нөхцөлийн болон ажлын үр дүнгийн урамшууллыг хавсралтад тусд нь тооцох/ </t>
  </si>
  <si>
    <t>Харуул хамгаалалтын хөлс/задаргаа тооцоо, гэрээг хавсаргах</t>
  </si>
  <si>
    <t>Хог хаягдал устгах, ариутгал, цэвэрлэгээ</t>
  </si>
  <si>
    <t>ХОГ, ХАЯГДАЛ УСТГАХ, АРИУТГАЛ, ЦЭВЭРЛЭГЭЭ</t>
  </si>
  <si>
    <t>Ахуйн хог хаягдал /задаргаа тооцоо, гэрээ/</t>
  </si>
  <si>
    <t>Эмнэлгийн хог хаягдал /задаргаа тооцоо, гэрээ/</t>
  </si>
  <si>
    <t>Ариутгал халдваргүйжүүлэлтийн зардал /задаргаа тооцоо/</t>
  </si>
  <si>
    <t>Цэвэрлэгээний материалын зардал /задаргаа тооцоо/</t>
  </si>
  <si>
    <t>Тоног төхөөрөмж, багаж хэрэгслийн засварын зардал /сэлбэг/ задаргаа тооцоогоор/</t>
  </si>
  <si>
    <t>Автомашины засвар, үйлчилгээний зардал /сэлбэг, дугуй/</t>
  </si>
  <si>
    <t>төс</t>
  </si>
  <si>
    <t>Гүйц</t>
  </si>
  <si>
    <t>Шинээр хэрэгжүүлэх арга хэмжээ</t>
  </si>
  <si>
    <t>Нийт</t>
  </si>
  <si>
    <t>Стандартаар байх орон тооны доод хязгаар</t>
  </si>
  <si>
    <t>3 болон 5 жил тутамд олгох тэтгэмж авах хүмүүсийн мөнгөн тэтгэмжийн нийт зардал</t>
  </si>
  <si>
    <t>Хичээл, үйлдвэрлэлийн дадлага хийх зардал /сургалтын хөтөлбөр, хүний тоо, задаргаа тооцоо, хүрэх үр дүн/</t>
  </si>
  <si>
    <t>Тээврийн хэрэгслийн даатгал /гэрээг хавсаргах/</t>
  </si>
  <si>
    <t>Жич: 1.Шинээр хэрэгжүүлэх арга хэмжээг үндсэн төсвөөс тусд нь салгаж 7 баганад төлөвлөх</t>
  </si>
  <si>
    <t>Бусад /ТҮ шатлалаар цалинждаг бусад албан тушаалыг оруулах/</t>
  </si>
  <si>
    <t>Мэргэжилтэн</t>
  </si>
  <si>
    <t>Дарга /тасаг нэгж, хэлтсийн дарга/</t>
  </si>
  <si>
    <t>4. Бүх онуудын төсөв болон хүлээгдэж буй гүйцэтгэл, төлөвлөгөөг хүснэгтэнд бүрэн бөглөхийг анхаарах</t>
  </si>
  <si>
    <t>Нэг бүрийн үнэ</t>
  </si>
  <si>
    <t>Эмнэлгийн хэрэгсэлийн зардал /тасаг нэгжээр задаргаа тооцоо/</t>
  </si>
  <si>
    <t>Урвалж бодис, оношлуурын зардал /задаргаа тооцоо/</t>
  </si>
  <si>
    <t>Цус цусан бүтээгдэхүүнтэй  холбоотой зардал /задаргаа тооцоо/</t>
  </si>
  <si>
    <t>Эм, тарианы зардал /тасаг нэгжээр задаргаа тооцоо/</t>
  </si>
  <si>
    <t>¹</t>
  </si>
  <si>
    <t>Àæèë÷äûí овог íýðñ</t>
  </si>
  <si>
    <t>Албан тушаал</t>
  </si>
  <si>
    <t>Íýìýãäë¿¿ä</t>
  </si>
  <si>
    <t>Сарын дундаж</t>
  </si>
  <si>
    <t>Ангилал зэрэглэл</t>
  </si>
  <si>
    <t>¯íäñýí öàëèí</t>
  </si>
  <si>
    <t>90-ð òîãòîîë</t>
  </si>
  <si>
    <t>Зэрэг</t>
  </si>
  <si>
    <t>Ур чадвар</t>
  </si>
  <si>
    <t>Àæëûí íºõöëèéí íýìýãäýë</t>
  </si>
  <si>
    <t>ЗГ-150</t>
  </si>
  <si>
    <t>Хоол Унаа</t>
  </si>
  <si>
    <t>Илүү цаг</t>
  </si>
  <si>
    <t>Нийт дүн</t>
  </si>
  <si>
    <t>Байгууллагын цалингийн тооцоо</t>
  </si>
  <si>
    <t>* Өөр урамшуулал олгох бол нэмж оруулах. Тайлбарыг үндэслэлийн хамт</t>
  </si>
  <si>
    <t>5. Хүснэгтэнд зайлшгүй мөр, багана нэмэх шаардлага гарвал хамгийн доод талын мөрний доор тусад нь нэмж бичнэ</t>
  </si>
  <si>
    <t>Жилийн цалингийн сан</t>
  </si>
  <si>
    <t>Хїснэгт 3</t>
  </si>
  <si>
    <t>Нэмэгдэх орон тооны цалинг албан тушаал бїрээр тусад нь тооцох</t>
  </si>
  <si>
    <t xml:space="preserve">            3. Төлбөртэй тусламж, үйлчилгээний орлого (2015 оны зарцуулах саналыг хавсаргах)</t>
  </si>
  <si>
    <t>6.Нийт зардлын дүнг мянган төгрөгөөр, задаргаа үзүүлэлтүүд (тариф, орны тоо  г.м) -ийг төгрөгөөр буюу ямар нэгэн нарийвчлалгүй бичнэ</t>
  </si>
  <si>
    <t xml:space="preserve">            2. Нэмэлт тусламж, үйлчилгээний орлого (2015 оны зарцуулах саналыг хавсаргах)</t>
  </si>
  <si>
    <t>Нийт үнэ</t>
  </si>
  <si>
    <t>Хүснэгт 1</t>
  </si>
  <si>
    <t xml:space="preserve">                Цалин, хөлс болон нэмэгдэл урамшил</t>
  </si>
  <si>
    <t>Ажил олгогчоос нийгмийн даатгалд төлөх шимтгэл</t>
  </si>
  <si>
    <t xml:space="preserve">                   Бичиг хэрэг</t>
  </si>
  <si>
    <t>Маягтын зардал</t>
  </si>
  <si>
    <t xml:space="preserve">                   Гэрэл цахилгаан</t>
  </si>
  <si>
    <t xml:space="preserve">       Үүнээс: барилга шинээр өргөтгөл хийгдсэн болон ашиглалтад орсонтой холбоотой</t>
  </si>
  <si>
    <t>Задгайгаар төлөх цахилгаанын зардал (задаргааг хавсаргах)</t>
  </si>
  <si>
    <t xml:space="preserve">                   Түлш, халаалт</t>
  </si>
  <si>
    <t>Сүүлийн 3 жилийн дунджаар тоолуурын заалтын гүйлт</t>
  </si>
  <si>
    <t>Нэг кило калорийн үнэ</t>
  </si>
  <si>
    <t>Халаалтын хугацаанд төлөх нийт зардал гүйлтээр</t>
  </si>
  <si>
    <t>Сүүлийн 3 жилийн дунджаар халааж байгаа нийт талбай,  (куб метр)</t>
  </si>
  <si>
    <t>Халаалтын хугацаанд төлөх нийт зардал талбайгаар</t>
  </si>
  <si>
    <t>Сүүлийн 3 жилийн дунджаар  бүх зууханд зарцуулах нүүрсний хэмжээ (тн)</t>
  </si>
  <si>
    <t>Сүүлийн 3 жилийн дунджаар бүх зууханд зарцуулах мод (куб метр)</t>
  </si>
  <si>
    <t>Сүүлийн 3 жилийн дунджаар хэрэглээний халуун усны хэмжээ</t>
  </si>
  <si>
    <t>Хэрэглээний халуун усны нэгжийн үнэ</t>
  </si>
  <si>
    <t>Хэрэглээний халуун усны нийт зардал</t>
  </si>
  <si>
    <t xml:space="preserve">                   Тээвэр (шатахуун)</t>
  </si>
  <si>
    <t>Тослох материалын нэгжийн дундаж үнэ</t>
  </si>
  <si>
    <t xml:space="preserve">                   Шуудан, холбоо</t>
  </si>
  <si>
    <t>Албан бичгийн тоо</t>
  </si>
  <si>
    <t xml:space="preserve">                   Цэвэр, бохир ус</t>
  </si>
  <si>
    <t xml:space="preserve">                   Дотоод албан томилолт</t>
  </si>
  <si>
    <t>Онгоцоор:</t>
  </si>
  <si>
    <t>Вагоноор:</t>
  </si>
  <si>
    <t>Машинаар:</t>
  </si>
  <si>
    <t xml:space="preserve">                   Ном, хэвлэл авах</t>
  </si>
  <si>
    <t xml:space="preserve">                   Эд хогшил худалдан авах</t>
  </si>
  <si>
    <t>Хөдөлмөр хамгааллын хэрэглэл</t>
  </si>
  <si>
    <t xml:space="preserve">                   Нормын хувцас, зөөлөн эдлэл</t>
  </si>
  <si>
    <t xml:space="preserve">                   Хоол</t>
  </si>
  <si>
    <t xml:space="preserve">Донорын хоолны зардал(задаргаа тооцоогоор) </t>
  </si>
  <si>
    <t xml:space="preserve">Дархлаажуулалтын зардал (ЭМГ-ын хувьд хэрэв байдаг бол задаргаа тооцоогоор) </t>
  </si>
  <si>
    <t xml:space="preserve">                   Урсгал засвар</t>
  </si>
  <si>
    <t xml:space="preserve">                   Биеийн тамирын уралдаан, тэмцээн</t>
  </si>
  <si>
    <t xml:space="preserve">                   Байрны түрээсийн хөлс</t>
  </si>
  <si>
    <t>Интернэт олгож байгаа байгууллагын нэр</t>
  </si>
  <si>
    <t>Интернэтийн сарын суурь хураамж</t>
  </si>
  <si>
    <t xml:space="preserve">Интернэтийн жилийн суурь хураамж </t>
  </si>
  <si>
    <t xml:space="preserve">Интернэтийн сарын дундаж зардал </t>
  </si>
  <si>
    <t>Аудит, зэрэглэл тогтоох үйлчилгээний хөлс (дотоод)-Магадлан итгэмжлэлийн зардал</t>
  </si>
  <si>
    <t>Банк, санхүүгийн байгууллагын үйлчилгээний хураамж</t>
  </si>
  <si>
    <t xml:space="preserve">                   Нэг удаагийн тэтгэмж, урамшуулал</t>
  </si>
  <si>
    <t>Газрын хэмжээ</t>
  </si>
  <si>
    <t>Нэг га-ын төлбөр</t>
  </si>
  <si>
    <t>Газрын төлбөр</t>
  </si>
  <si>
    <t>Засгийн газрын 2014 оны 75-р тогтоол</t>
  </si>
  <si>
    <t>Бараа үйлчилгээний бусад зардал</t>
  </si>
  <si>
    <t>Хөтөлбөр болон төслийн дотоод урсгал зардал</t>
  </si>
  <si>
    <t>Багаж, техник, хэрэгсэл</t>
  </si>
  <si>
    <t>Мэргэжил дээшлүүлэх сургалтын нийт зардал /сургалтын хөтөлбөр, хүний тоо, задаргаа тооцоо, хүрэх үр дүн/-ЭМХТ-ийн хувьд</t>
  </si>
  <si>
    <t>Сургалт , семинар зохион байгуулах зардал /сургалтын хөтөлбөр, хүний тоо, задаргаа тооцоо, хүрэх үр дүн/-ЭМХТ-ийн хувьд</t>
  </si>
  <si>
    <t>БАРАА ҮЙЛЧИЛГЭЭНИЙ БУСАД ЗАРДЛЫН ДҮН</t>
  </si>
  <si>
    <t>2. Шинэ арга хэмжээнд үйл ажиллагаа өргөжүүлсэн болон өргөтгөл, шинэ барилага , тогтоол шийдвэрээр батлагдсан бусад арга хэмжээнүүдийг оруулна</t>
  </si>
  <si>
    <t xml:space="preserve">3. Зардал тус бүрийн Задрагаа тооцоо хавсаргах </t>
  </si>
  <si>
    <t>Үндсэн ажиллагсадын нийт орон тоо /хүснэгт2/</t>
  </si>
  <si>
    <t>Төр хариуцах эмийн зардал (хавсралт хүснэгтийн дагуу задаргаа тооцоогоор)</t>
  </si>
  <si>
    <t>Эрүүл мэндийн хөгжлийн төв</t>
  </si>
  <si>
    <t>Л.Оюунчимэг</t>
  </si>
  <si>
    <t>Албаны  äàðãà</t>
  </si>
  <si>
    <t>Ò¯-11-3</t>
  </si>
  <si>
    <t>Åðºíõèé íÿãòëàí áîäîã÷</t>
  </si>
  <si>
    <t>Ò¯-8</t>
  </si>
  <si>
    <t>Ñ.Ëõàãâàñ¿ðýí</t>
  </si>
  <si>
    <t>Íÿãòëàí áîäîã÷</t>
  </si>
  <si>
    <t>Ò¯-7-5</t>
  </si>
  <si>
    <t>Ц.Îäîí÷èìýã</t>
  </si>
  <si>
    <t xml:space="preserve">Мэргэжилтэн </t>
  </si>
  <si>
    <t>Н.Нарангэрэл</t>
  </si>
  <si>
    <t>Ò¯-7-4</t>
  </si>
  <si>
    <t>Ñ.Íàðàíòóÿà</t>
  </si>
  <si>
    <t>Àðõèâ áè÷èã õýðãèéí ýðõëýã÷</t>
  </si>
  <si>
    <t>Ò¯-5-5</t>
  </si>
  <si>
    <t>Ч.Тунгалаг</t>
  </si>
  <si>
    <t>Íÿðàâ</t>
  </si>
  <si>
    <t>Ò¯-4-5</t>
  </si>
  <si>
    <t>ТҮ-7-1</t>
  </si>
  <si>
    <t>Ò¯-11-1</t>
  </si>
  <si>
    <t>Б.Доржмягмар</t>
  </si>
  <si>
    <t>Ò.ªíºðöýöýã</t>
  </si>
  <si>
    <t>Мýðãýæèëòýí</t>
  </si>
  <si>
    <t>ТҮ-7-5</t>
  </si>
  <si>
    <t>Л.Оюунбилэг</t>
  </si>
  <si>
    <t>Б.Болдбаатар</t>
  </si>
  <si>
    <t>Ö.Àìàðæàðãàë</t>
  </si>
  <si>
    <t>Ò¯-2</t>
  </si>
  <si>
    <t>Д.Уранчимэг</t>
  </si>
  <si>
    <t>ТҮ-11-1</t>
  </si>
  <si>
    <t>Ë.Áîð</t>
  </si>
  <si>
    <t>Á.Ìºíõöýöýã</t>
  </si>
  <si>
    <t>П.Эрхэмбаяр</t>
  </si>
  <si>
    <t>Ц.Бадамхатан</t>
  </si>
  <si>
    <t>Ц.Даваахүү</t>
  </si>
  <si>
    <t>Г.Батцэцэг</t>
  </si>
  <si>
    <t>Х.Ганцэцэг</t>
  </si>
  <si>
    <t>Э.Сарантуяа</t>
  </si>
  <si>
    <t>Д.Дондогмаа</t>
  </si>
  <si>
    <t>Я.Бадамсүрэн</t>
  </si>
  <si>
    <t>ТҮ-7-3</t>
  </si>
  <si>
    <t>Р.Энхсүрэн</t>
  </si>
  <si>
    <t>Ò¯-7-1</t>
  </si>
  <si>
    <t>Б.Санж-Очир</t>
  </si>
  <si>
    <t>Б.Батцоож</t>
  </si>
  <si>
    <t>Ц.Мөнх-Од</t>
  </si>
  <si>
    <t>ТҮ-7-4</t>
  </si>
  <si>
    <t>Ш.Энхзаяа</t>
  </si>
  <si>
    <t>ТҮ-8-5</t>
  </si>
  <si>
    <t>Д.Бямбадорж</t>
  </si>
  <si>
    <t>З.Хулан</t>
  </si>
  <si>
    <t>Б.Нямсүрэн</t>
  </si>
  <si>
    <t>Г.Маам</t>
  </si>
  <si>
    <t>Ө.Одгэрэл</t>
  </si>
  <si>
    <t>Үйлчлэгч</t>
  </si>
  <si>
    <t>ТҮ-1-5</t>
  </si>
  <si>
    <t>Ц.Саранцэцэг</t>
  </si>
  <si>
    <t>1.Үндсэн орон тоо</t>
  </si>
  <si>
    <t>Мэдээлэл сурталчилгааны зардал</t>
  </si>
  <si>
    <t>Эрүүл мэндийн үзүүлэлтийн ном хэвлэх, англи дээр орчуулга, CD болгож гаргах</t>
  </si>
  <si>
    <t>Маягтын  зардал</t>
  </si>
  <si>
    <t>Төвийн захирлын тушаал</t>
  </si>
  <si>
    <t>А4  хэвлэмэл хуудас</t>
  </si>
  <si>
    <t>А5 хэвлэмэл хуудас</t>
  </si>
  <si>
    <t>Гадаад бичгийн   хэвлэмэл хуудас А4</t>
  </si>
  <si>
    <t>Хурлын тэмдэглэл А4</t>
  </si>
  <si>
    <t>Дугтуй А4</t>
  </si>
  <si>
    <t>Дугтуй А5</t>
  </si>
  <si>
    <t>Дугтуй DL</t>
  </si>
  <si>
    <t>Ном гарын авлага/номын сангийн  баяжилт/</t>
  </si>
  <si>
    <t xml:space="preserve">Нийт </t>
  </si>
  <si>
    <t>Багаж хэрэгсэл</t>
  </si>
  <si>
    <t>Нэр</t>
  </si>
  <si>
    <t>тоо хэмжээ</t>
  </si>
  <si>
    <t xml:space="preserve">Дрилл Bosh том </t>
  </si>
  <si>
    <t xml:space="preserve">Одоогоор байхгүй байгаа учраас шинээр авах шаардлага. </t>
  </si>
  <si>
    <t>Баттерейтэй дрилл Bosh</t>
  </si>
  <si>
    <t>Дрилл ажиллагаагүй болж актлагдсан учраас шинээр авах шаардлагатай.</t>
  </si>
  <si>
    <t>Түлгүүрийн комм</t>
  </si>
  <si>
    <t>шинээр авах шаардлагатай</t>
  </si>
  <si>
    <t>Автомашины ком дамкрад</t>
  </si>
  <si>
    <t>Жолооч нар засвар үйлчилгээ хийхэд нэн шаардлагатай</t>
  </si>
  <si>
    <t>Принтер/3 үйлдэлтэй/ автоматаар татаж  скайнер хийдэг /Canon Image class  4680/</t>
  </si>
  <si>
    <t>Архивын  үдэгч машин</t>
  </si>
  <si>
    <t>Сүлжээний ком багаж</t>
  </si>
  <si>
    <t>Пилетка /Лисва/</t>
  </si>
  <si>
    <t>Будаа агшаагч /8л/</t>
  </si>
  <si>
    <t>Шарах шүүгээ</t>
  </si>
  <si>
    <t>Автомат холигч</t>
  </si>
  <si>
    <t>махны машин</t>
  </si>
  <si>
    <t>Халуун тогоо /36ф/</t>
  </si>
  <si>
    <t>Хөргөгч /том 4 хаалгат/</t>
  </si>
  <si>
    <t xml:space="preserve">Тавилга </t>
  </si>
  <si>
    <t>Ширээ</t>
  </si>
  <si>
    <t>Хэрэгцээ шаардлага хангахгүй, эвдрэл гэмтэл ихтэй үүссэн</t>
  </si>
  <si>
    <t>Сандал</t>
  </si>
  <si>
    <t>Шүүгээ</t>
  </si>
  <si>
    <t>Зарим мэргэжилтэнд жижиг шүүгээ хүрэлцээгүй</t>
  </si>
  <si>
    <t>Ширээний хаалт</t>
  </si>
  <si>
    <t>Хадгаламжийн нэгжийн хайрцаг</t>
  </si>
  <si>
    <t>Баримт бичиг хадгалах зориулалтын сейф</t>
  </si>
  <si>
    <t>Тоо ширхэг</t>
  </si>
  <si>
    <t>Нийт зардал</t>
  </si>
  <si>
    <t>ширхэг</t>
  </si>
  <si>
    <t>Сүлжээний толгой</t>
  </si>
  <si>
    <t>хайрцаг</t>
  </si>
  <si>
    <t>Архивын кардонан хавтас</t>
  </si>
  <si>
    <t>Наалтны цаас</t>
  </si>
  <si>
    <t xml:space="preserve">Нормын хувцас зөөлөн эдлэл </t>
  </si>
  <si>
    <t>Үйлчлэгчийн ажлын хувцас  3ш*80000   240000</t>
  </si>
  <si>
    <t xml:space="preserve">Слесарийн боихрын хувцас 1ш *250000 250000 </t>
  </si>
  <si>
    <t>Хийгдэх ажил</t>
  </si>
  <si>
    <t xml:space="preserve">Тайлбар </t>
  </si>
  <si>
    <t>Тоо хэмжээ</t>
  </si>
  <si>
    <t>Төсөвлөсөн  нийт  зардал</t>
  </si>
  <si>
    <t>Төв байрны вакум цонхны засвар</t>
  </si>
  <si>
    <t>Зарим цонхны амалгааны хэсгээр завсар гарсан, цонхны резин хатаж хатууран уян байдлаа алддаг. Өвлийн улиралд сийгэж, цанцдаг. Дулааны улиралд гадаах шороо, тоос ихээр орох нөхцөл болдог.</t>
  </si>
  <si>
    <t>2-р байрны вакум цонх болон хаалганы амалгаа, резин, торыг засварлах</t>
  </si>
  <si>
    <t>Автогражийн хаалга ашиглалтын хугацаанд ролик элэгдэж, зам нь гажих, хаалганы холбоос мултарч байгаа.</t>
  </si>
  <si>
    <t>2-р байрны үүдний хэсгийн довжоог шинэчлэн засварлах</t>
  </si>
  <si>
    <t>Довжооны дээврийн будаг, шавар нь ховхорсон.</t>
  </si>
  <si>
    <t xml:space="preserve">Хуваарийн дагуу хийгдэх засвар, үйлчилгээ </t>
  </si>
  <si>
    <t>Төв болон 2-р байранд хийгдэх хуваарьт засвар үйлчилгээ. Халаалт ирэх болон хаахтай холбоотой засвар үйлчилгээг хийнэ.</t>
  </si>
  <si>
    <t>5. Их засвар</t>
  </si>
  <si>
    <t>Зардлын нэр</t>
  </si>
  <si>
    <t>Төв байрны дотор дулааны шугам</t>
  </si>
  <si>
    <t>Засварлах шаардлагатай. Зарим хэсгээр цооролт үүссэн. Дулааны алдагдалтай</t>
  </si>
  <si>
    <t>Төв байрны дотор бохирын шугам шинэчлэх</t>
  </si>
  <si>
    <t>Бөглөрөлт ихтэй, дотор ханийн хэсгээс сорогдсон. Цооролт ихтэй</t>
  </si>
  <si>
    <t>Бүгд</t>
  </si>
  <si>
    <t>2.  Тоног төхөөрөмж, багаж хэрэгслийн засварын зардал /сэлбэг/ задаргаа тооцоогоор/</t>
  </si>
  <si>
    <t>принтерийн засвар үйлчилгээ</t>
  </si>
  <si>
    <t>Canon image runner 2530 -ийн бул шинээр авах</t>
  </si>
  <si>
    <t>Хэрэглээ өндөртэй, хувиарт нормын дагуу солих шаардлагатай</t>
  </si>
  <si>
    <t>image class MF4122 -ийн бул шинээр авах</t>
  </si>
  <si>
    <t xml:space="preserve">Баталгаат нормын дагуу солих шаардлагатай. </t>
  </si>
  <si>
    <t>Canon 2015 -ийн бул шинээр авах</t>
  </si>
  <si>
    <t>Эвдэрсэн. Мөн цаасаа татах хэсэг эвдэрсэн.</t>
  </si>
  <si>
    <t>Hp 1010-ийн бул</t>
  </si>
  <si>
    <t>Баталгаат нормын дагуу хэвлэх хуудасны тоо хэтэрсэн байгаа бөгөөд шаардлага хангахгүй хэвлэж байна.</t>
  </si>
  <si>
    <t>Hp 1200-ийн бул</t>
  </si>
  <si>
    <t>Солих шаардлагатай. Хэвлэх хуудасны тогоосон норм хэтэрсэн.</t>
  </si>
  <si>
    <t>Hp P1102</t>
  </si>
  <si>
    <t>Hp 1606 dn</t>
  </si>
  <si>
    <t>Баталгаат нормын дагуу хэвлэх хуудасны тоо, хэтэрсэн байгаа бөгөөд шаардлага хангахгүй хэвлэж байна.</t>
  </si>
  <si>
    <t>SCX-4623F</t>
  </si>
  <si>
    <t>Бул эвдэрсэн. Хэвлэх хуудасны тоо хэтэрсэн.</t>
  </si>
  <si>
    <t>Canon LBP 3000</t>
  </si>
  <si>
    <t>Хэвлэх хуудасны норм хэтэрсэн. Солих шаардлагатай.</t>
  </si>
  <si>
    <t>LBP-3200</t>
  </si>
  <si>
    <t>Баталгаат нормын дагуу хэвлэх хуудасны тоо, хэтэрсэн байгаа бөгөөд шаардлага хангахгүй хэвлэж байна. Шинээр солих шаардалагтай</t>
  </si>
  <si>
    <t>Canon image runner 2420L</t>
  </si>
  <si>
    <t xml:space="preserve">Хэвлэх норм хэтэрсэн. Шаардлага хангахааргүй хэвлэдэг. </t>
  </si>
  <si>
    <t>Canon LBP 6650 dn</t>
  </si>
  <si>
    <t>Шаардлага хангахгүй хэвлэдэг</t>
  </si>
  <si>
    <t>3. Автомашины урсгал засвар, үйлчилгээ</t>
  </si>
  <si>
    <t>Hyundai Kia sportage</t>
  </si>
  <si>
    <t>аккумлятор</t>
  </si>
  <si>
    <t>Гүйлтийн норм хэтрэлттэй байгаа бөгөөд зайлшгүй солих шаардлагатай</t>
  </si>
  <si>
    <t>дугуй</t>
  </si>
  <si>
    <t>Дүн</t>
  </si>
  <si>
    <t>Hyundai Starex микроавтобус</t>
  </si>
  <si>
    <t>Нормын гүйлт хэтрэлттэй байгаа.</t>
  </si>
  <si>
    <t>Амортизатор</t>
  </si>
  <si>
    <t xml:space="preserve">Hyundai Accent </t>
  </si>
  <si>
    <t>Автомашины бусад засвар /сэлбэг хэрэгсэл/</t>
  </si>
  <si>
    <t>Жилийн хугацаанд гарах жижиг болон гэнэтийн засвар үйлчилгээнд зарцуулна.</t>
  </si>
  <si>
    <t>Үндсэн үйл ажиллагааны орлого</t>
  </si>
  <si>
    <t>1 сард шалгалтанд орох хүний тоо</t>
  </si>
  <si>
    <t>Нэг удаагийн шалгалт төлбөр</t>
  </si>
  <si>
    <t>1 сард орох орлого</t>
  </si>
  <si>
    <t>Жилийн нийт орлого</t>
  </si>
  <si>
    <t>Шалгалтын төлбөр</t>
  </si>
  <si>
    <t>Багц цагаар сунгах гэрчилгээний төлбөр</t>
  </si>
  <si>
    <t>Шалгалтанд тэнцсэн иргэдийн зөвшөөрлийн гэрчилгээний төлбөр /2 жилиийн зөвшөөрлийн төлбөр/
 10000 төгрөг</t>
  </si>
  <si>
    <t>Шалгалтанд тэнцсэн иргэдийн зөвшөөрлийн гэрчилгээний төлбөр / 5 жилиийн зөвшөөрлийн төлбөр/  5000 төгрөг</t>
  </si>
  <si>
    <t>НИЙТ ДҮН</t>
  </si>
  <si>
    <t>2. Туслах үйл ажиллагааны орлого</t>
  </si>
  <si>
    <t>Туслах үйл ажиллагааны орлого</t>
  </si>
  <si>
    <t>Орны тоо, Түрээслэгчийн тоо</t>
  </si>
  <si>
    <t>1 сарын төлбөр</t>
  </si>
  <si>
    <t>Байрны орны төлбөр</t>
  </si>
  <si>
    <t>Хувийн эмнэлгүүдийн холбоо ТББ 18м2</t>
  </si>
  <si>
    <t>Май компьютерс ХХК 18м2</t>
  </si>
  <si>
    <t>Сургалтын заалны түрээс</t>
  </si>
  <si>
    <t>Нэгж үнэ</t>
  </si>
  <si>
    <t>Зардлын зүйл</t>
  </si>
  <si>
    <t>Нэг сарын төлбөр</t>
  </si>
  <si>
    <t>Жилийн төлбөр</t>
  </si>
  <si>
    <t>Харуул хамгаалал 1-р байр</t>
  </si>
  <si>
    <t>Харуул хамгаалал 2-р байр</t>
  </si>
  <si>
    <t>Нийт зардлын дүн</t>
  </si>
  <si>
    <t>Нэмэлт зардлын дүн</t>
  </si>
  <si>
    <t>Хэмжих нэгж</t>
  </si>
  <si>
    <t>Нэгжийн үнэ</t>
  </si>
  <si>
    <t>Байгууллагын 20 жилийн ой 
болохтой холбогдуулан баримтат кино хийх</t>
  </si>
  <si>
    <t>минут</t>
  </si>
  <si>
    <t>15 минут</t>
  </si>
  <si>
    <t>2.</t>
  </si>
  <si>
    <t>Байгууллагын 20 жилийн ой 
болохтой холбогдуулан хэвлэл мэдээллийн хэрэгслээр мэдээлэл хийх</t>
  </si>
  <si>
    <t>удаа</t>
  </si>
  <si>
    <t>Хэвлэл захиалах</t>
  </si>
  <si>
    <t>ш</t>
  </si>
  <si>
    <t>Салбар дундын хамтын ажиллагааны хүрээнд хамтын ажиллагааны санал солилцох уулзалт зохион байгуулах</t>
  </si>
  <si>
    <t>Байгууллагын 20 жилийн ой 
болохтой холбогдуулан Түүхэн зургийн цомог хэвлүүлэх</t>
  </si>
  <si>
    <t>Байгууллагын брэндтэй болж байгаатай холбогдуулан дурсгалын зүйл хэвлүүлэх / аяга, бал, тэмдэглэлийн дэвтэр гм/</t>
  </si>
  <si>
    <t>Нийт төсөв</t>
  </si>
  <si>
    <t>Сургалтын төрөл</t>
  </si>
  <si>
    <t>Сургалтын багц</t>
  </si>
  <si>
    <t>1 багцын төлбөр</t>
  </si>
  <si>
    <t>32 багц цаг</t>
  </si>
  <si>
    <t>8 сар</t>
  </si>
  <si>
    <t>12 багц цаг</t>
  </si>
  <si>
    <t>3 сар</t>
  </si>
  <si>
    <t>16 багц цаг</t>
  </si>
  <si>
    <t>10 багц цаг</t>
  </si>
  <si>
    <t>Зайн сургалт</t>
  </si>
  <si>
    <t>Удирдах ажилтны сургалт</t>
  </si>
  <si>
    <t>1 сар</t>
  </si>
  <si>
    <t>Хүний нөөцийн менежерүүдийн сургалт</t>
  </si>
  <si>
    <t>Шалгалтын сорилын сангийн шинэчлэл</t>
  </si>
  <si>
    <t>Сорилын эмхэтгэл, гарын авлага</t>
  </si>
  <si>
    <t>2000 ш</t>
  </si>
  <si>
    <t>634,906</t>
  </si>
  <si>
    <t>Б.Норолхоосүрэн</t>
  </si>
  <si>
    <t>Н.Цэндмаа</t>
  </si>
  <si>
    <t>Э.Батжаргал</t>
  </si>
  <si>
    <t>Б.Батцэнгэл</t>
  </si>
  <si>
    <t>Г.Бүжмаа</t>
  </si>
  <si>
    <t>П.Балжир</t>
  </si>
  <si>
    <t>Э.Ундармаа</t>
  </si>
  <si>
    <t>Дэд дүн</t>
  </si>
  <si>
    <t>4 багц цаг</t>
  </si>
  <si>
    <t>8 багц цаг</t>
  </si>
  <si>
    <t>2 сар</t>
  </si>
  <si>
    <t xml:space="preserve">6000 сорил </t>
  </si>
  <si>
    <t>1 сорил 2000</t>
  </si>
  <si>
    <t>1 сорил 4500</t>
  </si>
  <si>
    <t>Архивын нягтаршуулсан шүүгээ</t>
  </si>
  <si>
    <t>1 000 000</t>
  </si>
  <si>
    <t>1 225 000</t>
  </si>
  <si>
    <t>190 000</t>
  </si>
  <si>
    <t>300 000</t>
  </si>
  <si>
    <t>60 000</t>
  </si>
  <si>
    <t>Түмпэн</t>
  </si>
  <si>
    <t>9 000</t>
  </si>
  <si>
    <t>1 500 000</t>
  </si>
  <si>
    <t>Шуудангийн  хүргэлтийн зардал</t>
  </si>
  <si>
    <t>НИЙТ</t>
  </si>
  <si>
    <t xml:space="preserve">2017 онд хийгдэх засвар үйлчилгээний зардлын тооцоо </t>
  </si>
  <si>
    <t>1.    Урсгал засвар</t>
  </si>
  <si>
    <t>Төвийн цайны газрын тохижолт</t>
  </si>
  <si>
    <t>Өрөөний хана, тааз, хаалга болон тоног төхөөрөмж муудсан, ашиглах боломжгүй эвдэрсэн</t>
  </si>
  <si>
    <t>Эмнэлгийн мэргэжилтний мэргэжлийн үйл ажиллагаа эрхлэх зөвшөөрлийн шалгалтын сорилыг шинэчлэх</t>
  </si>
  <si>
    <t>Хийгдэх ажлын нэр</t>
  </si>
  <si>
    <t>Мөнгөн тэтгэмж, тусламж</t>
  </si>
  <si>
    <t>Хамтын гэрээний 4.8, 4.10-д заагдсан тэтгэмж, тусламж</t>
  </si>
  <si>
    <t> Төрсөн эцэг эх, эгч ах  нас барах, гэнэтийн аюулд өртөх</t>
  </si>
  <si>
    <t> 6</t>
  </si>
  <si>
    <t>Үр хүүхэд, эхнэр, нөхөр нас барах</t>
  </si>
  <si>
    <t xml:space="preserve">эмээ өвөө, </t>
  </si>
  <si>
    <t>1,200.000₮</t>
  </si>
  <si>
    <t> 2</t>
  </si>
  <si>
    <t> Хамтын гэрээний 4.7 дах заалт  /түлээ нүүрс/</t>
  </si>
  <si>
    <t> 1</t>
  </si>
  <si>
    <t>10 </t>
  </si>
  <si>
    <t>Шагнал урамшуулал</t>
  </si>
  <si>
    <t>Хамтын гэрээний 3.3-д заагдсан /Төр, засгийн шагнал/</t>
  </si>
  <si>
    <t>Хамтын гэрээний 3.3-д заагдсан /Эрүүлийг хамгаалахын тэргүүний ажилтан/</t>
  </si>
  <si>
    <t>100.000₮</t>
  </si>
  <si>
    <t>500.000₮</t>
  </si>
  <si>
    <t>Хамтын гэрээний 3.3-д заагдсан /Жуух бичиг/</t>
  </si>
  <si>
    <t xml:space="preserve">Дэд дүн </t>
  </si>
  <si>
    <t>Арга хэмжээ</t>
  </si>
  <si>
    <t xml:space="preserve">Хамтын гэрээний 4.5-д заагдсан ахмадуудыг хүлээн авч хүндэтгэл үзүүлэх </t>
  </si>
  <si>
    <t>2 удаа             / цагаан сар, ахмадын өдөр/</t>
  </si>
  <si>
    <t>Хамтын гэрээний 4.5-д заагдсан тэмдэглэлт арга хэмжээ</t>
  </si>
  <si>
    <t>/ эмнэлгийн ажилчдын баяр, шинэ жил/</t>
  </si>
  <si>
    <t xml:space="preserve">2 удаа </t>
  </si>
  <si>
    <t>80 ажилтан</t>
  </si>
  <si>
    <t xml:space="preserve">Хамтын гэрээний 4.5-д заагдсан </t>
  </si>
  <si>
    <t>2 удаа</t>
  </si>
  <si>
    <t>100 хүүхэд</t>
  </si>
  <si>
    <t>Спортын тэмцээн уралдаанд</t>
  </si>
  <si>
    <t>25 хүн</t>
  </si>
  <si>
    <t>30 000</t>
  </si>
  <si>
    <t>1.500.000 ₮</t>
  </si>
  <si>
    <t>1.500.000</t>
  </si>
  <si>
    <t>25.700.000</t>
  </si>
  <si>
    <r>
      <t>500.000 </t>
    </r>
    <r>
      <rPr>
        <sz val="9"/>
        <color rgb="FF000000"/>
        <rFont val="Tahoma"/>
        <family val="2"/>
      </rPr>
      <t>₮</t>
    </r>
  </si>
  <si>
    <r>
      <t> 3.000.000</t>
    </r>
    <r>
      <rPr>
        <sz val="9"/>
        <color rgb="FF000000"/>
        <rFont val="Tahoma"/>
        <family val="2"/>
      </rPr>
      <t>₮</t>
    </r>
  </si>
  <si>
    <r>
      <t>500.000</t>
    </r>
    <r>
      <rPr>
        <sz val="9"/>
        <color rgb="FF000000"/>
        <rFont val="Tahoma"/>
        <family val="2"/>
      </rPr>
      <t>₮</t>
    </r>
  </si>
  <si>
    <r>
      <t>1.500.000</t>
    </r>
    <r>
      <rPr>
        <sz val="9"/>
        <color rgb="FF000000"/>
        <rFont val="Tahoma"/>
        <family val="2"/>
      </rPr>
      <t>₮</t>
    </r>
  </si>
  <si>
    <r>
      <t>300 000</t>
    </r>
    <r>
      <rPr>
        <sz val="9"/>
        <color rgb="FF000000"/>
        <rFont val="Tahoma"/>
        <family val="2"/>
      </rPr>
      <t>₮</t>
    </r>
  </si>
  <si>
    <r>
      <t> 250.000</t>
    </r>
    <r>
      <rPr>
        <sz val="9"/>
        <color rgb="FF000000"/>
        <rFont val="Tahoma"/>
        <family val="2"/>
      </rPr>
      <t>₮</t>
    </r>
  </si>
  <si>
    <r>
      <t> 2.500.000</t>
    </r>
    <r>
      <rPr>
        <sz val="9"/>
        <color rgb="FF000000"/>
        <rFont val="Tahoma"/>
        <family val="2"/>
      </rPr>
      <t>₮</t>
    </r>
  </si>
  <si>
    <r>
      <t>8.200.000</t>
    </r>
    <r>
      <rPr>
        <sz val="9"/>
        <color rgb="FF000000"/>
        <rFont val="Tahoma"/>
        <family val="2"/>
      </rPr>
      <t>₮</t>
    </r>
  </si>
  <si>
    <r>
      <t>150.000</t>
    </r>
    <r>
      <rPr>
        <sz val="9"/>
        <color rgb="FF000000"/>
        <rFont val="Tahoma"/>
        <family val="2"/>
      </rPr>
      <t>₮</t>
    </r>
  </si>
  <si>
    <r>
      <t>750.000</t>
    </r>
    <r>
      <rPr>
        <sz val="9"/>
        <color rgb="FF000000"/>
        <rFont val="Tahoma"/>
        <family val="2"/>
      </rPr>
      <t>₮</t>
    </r>
  </si>
  <si>
    <r>
      <t>50.000</t>
    </r>
    <r>
      <rPr>
        <sz val="9"/>
        <color rgb="FF000000"/>
        <rFont val="Tahoma"/>
        <family val="2"/>
      </rPr>
      <t>₮</t>
    </r>
  </si>
  <si>
    <r>
      <t>250.000</t>
    </r>
    <r>
      <rPr>
        <sz val="9"/>
        <color rgb="FF000000"/>
        <rFont val="Tahoma"/>
        <family val="2"/>
      </rPr>
      <t>₮</t>
    </r>
  </si>
  <si>
    <r>
      <t>3.800.000</t>
    </r>
    <r>
      <rPr>
        <sz val="9"/>
        <color rgb="FF000000"/>
        <rFont val="Tahoma"/>
        <family val="2"/>
      </rPr>
      <t>₮</t>
    </r>
  </si>
  <si>
    <r>
      <t>90.000</t>
    </r>
    <r>
      <rPr>
        <sz val="9"/>
        <color rgb="FF000000"/>
        <rFont val="Tahoma"/>
        <family val="2"/>
      </rPr>
      <t>₮</t>
    </r>
  </si>
  <si>
    <r>
      <t>14.400.000</t>
    </r>
    <r>
      <rPr>
        <sz val="9"/>
        <color rgb="FF000000"/>
        <rFont val="Tahoma"/>
        <family val="2"/>
      </rPr>
      <t>₮</t>
    </r>
  </si>
  <si>
    <r>
      <t>30,000</t>
    </r>
    <r>
      <rPr>
        <sz val="9"/>
        <color rgb="FF000000"/>
        <rFont val="Tahoma"/>
        <family val="2"/>
      </rPr>
      <t>₮</t>
    </r>
  </si>
  <si>
    <r>
      <t>6.000.000</t>
    </r>
    <r>
      <rPr>
        <sz val="9"/>
        <color rgb="FF000000"/>
        <rFont val="Tahoma"/>
        <family val="2"/>
      </rPr>
      <t>₮</t>
    </r>
  </si>
  <si>
    <r>
      <t>ё</t>
    </r>
    <r>
      <rPr>
        <sz val="9"/>
        <color rgb="FF000000"/>
        <rFont val="Arial Mon"/>
        <family val="2"/>
      </rPr>
      <t xml:space="preserve">ëêà, õ¿¿õäèéí áàÿð </t>
    </r>
  </si>
  <si>
    <t>Улирал тутмын мэдээ хэвлүүлэх</t>
  </si>
  <si>
    <t xml:space="preserve">"Эрүүл мэндийн үзүүлэлт"-2015 номыг боловсруулах, хэвлүүлэх, орчуулах
</t>
  </si>
  <si>
    <t>хэвлүүлэх -21000
орчуулах-1500 000</t>
  </si>
  <si>
    <t xml:space="preserve">"Эрүүл мэндийн үзүүлэлт" нугалбар хэвлүүлэх
</t>
  </si>
  <si>
    <t xml:space="preserve">Эрүүл мэндийн тайлангийн нэгтгэл 4 боть ном хавтаслуулах
</t>
  </si>
  <si>
    <t xml:space="preserve">Эрүүл мэндийн мэдээллийн мэргэжилтэн, статистикч эмч нарт жилийн тайлангийн сургалт зохион байгуулах
</t>
  </si>
  <si>
    <t>хүний тоо</t>
  </si>
  <si>
    <t xml:space="preserve">21 аймаг, нийслэл нийт 60 хүн
</t>
  </si>
  <si>
    <t xml:space="preserve">Аймаг, нийслэлийн Эрүүл мэндийн байгууллагуудад дэмжлэгт хяналт үнэлгээ хийх
</t>
  </si>
  <si>
    <t>байгууллагын тоо</t>
  </si>
  <si>
    <t xml:space="preserve">3 аймаг, нийслэл 5 байгууллага
</t>
  </si>
  <si>
    <t>аймаг-1 300 000
нийслэлд-300000</t>
  </si>
  <si>
    <t>12 сар</t>
  </si>
  <si>
    <t xml:space="preserve">"Эрүүл мэндийн статистик мэдээллийн талаар авах арга хэмжээний тухай" тушаалын өөрчлалт хийгдэж, шинэчлэгдсэн маягтуудыг хэвлүүлэх
</t>
  </si>
  <si>
    <t>Бодит тоон эмхтгэл-2016 хэвлүүлэх</t>
  </si>
  <si>
    <t>Мэргэжлийн үйл ажиллагаа эрхлэх зөвшөөрлийн сорилын санг шинэчлэх, 
хэвлүүлэх зардал</t>
  </si>
  <si>
    <t>Эрүүл мэндийн статистикийн үзүүлэлтийн ном, гарын авлага, сарын мэдээ, товхимол хэвлүүлэх зардал</t>
  </si>
  <si>
    <t>Аймгийн нэгдсэн эмнэлэг болон БОЭТ-ийн эмнэлгийн тоног төхөөрөмжид шалгалт тохируулга хийх ажлын  томилолт</t>
  </si>
  <si>
    <t>Зам тээвэр</t>
  </si>
  <si>
    <t>хүн</t>
  </si>
  <si>
    <t>2 * 2</t>
  </si>
  <si>
    <t>Байр</t>
  </si>
  <si>
    <t>хоног</t>
  </si>
  <si>
    <t>7 * 2</t>
  </si>
  <si>
    <t>Хоол</t>
  </si>
  <si>
    <t xml:space="preserve">хоног </t>
  </si>
  <si>
    <t>Ачаа</t>
  </si>
  <si>
    <t>8 * 2</t>
  </si>
  <si>
    <t>кг</t>
  </si>
  <si>
    <t>50 * 2</t>
  </si>
  <si>
    <t>4 * 2</t>
  </si>
  <si>
    <t>5 * 2</t>
  </si>
  <si>
    <t>6 * 2</t>
  </si>
  <si>
    <t>Кг</t>
  </si>
  <si>
    <t>9 * 2</t>
  </si>
  <si>
    <t>11 * 2</t>
  </si>
  <si>
    <t>10 * 2</t>
  </si>
  <si>
    <t>Нийт зардал 2,950,500</t>
  </si>
  <si>
    <t>Тугалга</t>
  </si>
  <si>
    <t xml:space="preserve">ширхэг </t>
  </si>
  <si>
    <t>Үлээдэг алх</t>
  </si>
  <si>
    <t>Гэрэлтэй томруулдаг шил</t>
  </si>
  <si>
    <t>Флат хавчдаг тиски</t>
  </si>
  <si>
    <t xml:space="preserve">Төмөр тиски </t>
  </si>
  <si>
    <t>Гагнуурын алх</t>
  </si>
  <si>
    <t>Тугалга сорогч</t>
  </si>
  <si>
    <t>Тэжээлийн блок</t>
  </si>
  <si>
    <t>Ширээний гэрэл</t>
  </si>
  <si>
    <t xml:space="preserve">Тестер </t>
  </si>
  <si>
    <t>Сургалтад ашиглан хэмжилт хийх эмнэлгийн тоног төхөөрөмж</t>
  </si>
  <si>
    <t xml:space="preserve">Нийт дүн </t>
  </si>
  <si>
    <t xml:space="preserve">Эрүүл мэндийн салбарт ашиглагдаж байгаа эмнэлгийн тоног төхөөрөмжид </t>
  </si>
  <si>
    <t>шалгалт тохируулга хийхэд нэн шаардлагатай байгаа стандартууд худалдан авах</t>
  </si>
  <si>
    <t>Олон улсад харгалзах стандартын дугаар</t>
  </si>
  <si>
    <t>Нэршил /Англи/</t>
  </si>
  <si>
    <t>Нэршил /Монгол/</t>
  </si>
  <si>
    <t>Үнэ /CHF/</t>
  </si>
  <si>
    <t>Үнэ /Төгрөг/</t>
  </si>
  <si>
    <t>IEC 60601-2-44:2009</t>
  </si>
  <si>
    <t>Medical electrical equipment - Part 2-44: Particular requirements for the basic safety and essential performance of X-ray equipment for computed tomography</t>
  </si>
  <si>
    <t xml:space="preserve">Компьютер томографын үндсэн үзүүлэлт болон аюулгүй ажиллагаанд тавигдах шаардлага </t>
  </si>
  <si>
    <t>IEC60601-2-19</t>
  </si>
  <si>
    <t>Medical electrical equipment - Part 2-19: Particular requirements for the basic safety and essential performance of infant incubators</t>
  </si>
  <si>
    <t xml:space="preserve">Нярайн инкубаторын үндсэн үзүүлэлт болон аюулгүй ажиллагаанд тавигдах шаардлага </t>
  </si>
  <si>
    <t>IEC60601-2-20</t>
  </si>
  <si>
    <t>Medical electrical equipment - Part 2-20: Particular requirements for the basic safety and essential performance of infant transport incubators</t>
  </si>
  <si>
    <t xml:space="preserve">Зөөврийн нярайн инкубаторын үндсэн үзүүлэлт болон аюулгүй ажиллагаанд тавигдах шаардлага </t>
  </si>
  <si>
    <t>ISO80601-2-61</t>
  </si>
  <si>
    <t>Medical electrical equipment - Part 2-61:Particular requirements for basic safety and essential performance of pulse oximeter equipment</t>
  </si>
  <si>
    <t xml:space="preserve">Пульсоксиметрийн үндсэн үзүүлэлт болон аюулгүй ажиллагаанд тавигдах шаардлага </t>
  </si>
  <si>
    <t>IEC60601-2-7</t>
  </si>
  <si>
    <t>Medical electrical equipment - Part 2-7: Particular requirements for the safety of high-voltage generators of diagnostic X-ray generators</t>
  </si>
  <si>
    <t xml:space="preserve">Рентген оношлогооны  өндөр хүчдлийн генераторы үндсэн үзүүлэлт болон аюулгүй ажиллагаанд тавигдах шаардлага </t>
  </si>
  <si>
    <t xml:space="preserve"> IEC60601-2-28</t>
  </si>
  <si>
    <t>Medical electrical equipment - Part 2-28: Particular requirements for the basic safety and essential performance of X-ray tube assemblies for medical diagnosis</t>
  </si>
  <si>
    <t xml:space="preserve">Рентген хоолойн үндсэн үзүүлэлт болон аюулгүй ажиллагаанд тавигдах шаардлага </t>
  </si>
  <si>
    <t>IEC60601-2-32</t>
  </si>
  <si>
    <t>Medical electrical equipment - Part 2: Particular requirements for the safety of associated equipment of X-ray equipment</t>
  </si>
  <si>
    <t xml:space="preserve">Рентген аппаратны үндсэн үзүүлэлт болон аюулгүй ажиллагаанд тавигдах шаардлага </t>
  </si>
  <si>
    <t>ISO 80601-2-69</t>
  </si>
  <si>
    <t>Medical electrical equipment -- Part 2-69: Particular requirements for basic safety and essential performance of oxygen concentrator equipment</t>
  </si>
  <si>
    <t>Хүчилтөрөгч өтгөрүүлэгчийн үндсэн үзүүлэлт болон аюулгүй ажиллагаанд тавигдах шаардлага</t>
  </si>
  <si>
    <t>IEC60601-2-37</t>
  </si>
  <si>
    <t>Medical electrical equipment - Part 2-37: Particular requirements for the basic safety and essential performance of ultrasonic medical diagnostic and monitoring equipment</t>
  </si>
  <si>
    <t xml:space="preserve">Хэт авиан оношлогооны аппаратны үндсэн үзүүлэлт болон аюулгүй ажиллагаанд тавигдах шаардлага </t>
  </si>
  <si>
    <t>IEC 60601-2-50 ed2.0 (2009-03)</t>
  </si>
  <si>
    <t>Medical electrical equipment - Part 2-50: Particular requirements for the basic safety and essential performance of infant phototherapy equipment</t>
  </si>
  <si>
    <t xml:space="preserve">Нярайн фото эмчилгээний аппаратны үндсэн үзүүлэлт болон аюулгүй ажиллагаанд тавигдах шаардлага </t>
  </si>
  <si>
    <t>Эрүүл мэндийн салбарт ашиглагдаж байгаа эмнэлгийн тоног төхөөрөмжид шалгалт тохируулга хийхэд нэн шаардлагатай байгаа стандартууд худалдан авах</t>
  </si>
  <si>
    <t>Эмнэлгийн тоног төхөөрөмжид шалгалт тохируулга хийхэд нэн шаардлагатай байгаа стандарыг орчуулах болон хянуулах</t>
  </si>
  <si>
    <t xml:space="preserve">Олон улсад харгалзах стандартын дугаар </t>
  </si>
  <si>
    <t>Хуудас</t>
  </si>
  <si>
    <t xml:space="preserve">Орчуулгын хөлс </t>
  </si>
  <si>
    <t>Хяналтын хөлс</t>
  </si>
  <si>
    <t>IEC 60601-2-2 ed5.0 (2014-06)</t>
  </si>
  <si>
    <t>Medical electrical equipment - Part 2-2: Particular requirements for the basic safety and essential performance of high frequency surgical equipment and high frequency surgical accessories</t>
  </si>
  <si>
    <t> Цахилгаан мэс заслын аппаратны үндсэн үзүүлэлт болон аюулгүй ажиллагаанд тавигдах шаардлага</t>
  </si>
  <si>
    <t>IEC 60601-2-4 ed3.0 (2010-12)</t>
  </si>
  <si>
    <t>Medical electrical equipment - Part 2-4: Particular requirements for the basic safety and essential performance of cardiac defibrillators</t>
  </si>
  <si>
    <t xml:space="preserve">Дефибриляторын  үндсэн үзүүлэлт болон аюулгүй ажиллагаанд тавигдах шаардлага </t>
  </si>
  <si>
    <t>IEC/TRF 60601-2-12 ed3.0 (2007-02)</t>
  </si>
  <si>
    <t>Medical electrical equipment - Part 2-12: Particular requirements for the safety of lung ventilators - Critical care ventilators</t>
  </si>
  <si>
    <t xml:space="preserve">Амьсгалын аппаратны үндсэн үзүүлэлт болон аюулгүй ажиллагаанд тавигдах шаардлага </t>
  </si>
  <si>
    <t>78+11</t>
  </si>
  <si>
    <t>IEC/TRF 60601-2-13 ed3.0 (2007-02)</t>
  </si>
  <si>
    <t>Medical electrical equipment - Part 2-13: Particular requirements for the safety and essential performance of anaesthetic systems</t>
  </si>
  <si>
    <t xml:space="preserve">Мэдээгүйжүүлгийн аппаратны үндсэн үзүүлэлт болон аюулгүй ажиллагаанд тавигдах шаардлага </t>
  </si>
  <si>
    <t>IEC 60601-2-21 ed2.0 (2009-02)</t>
  </si>
  <si>
    <t>Medical electrical equipment - Part 2-21: Particular requirements for the basic safety and essential performance of infant radiant warmers</t>
  </si>
  <si>
    <t xml:space="preserve">Нярайн дулаацуулах ширээний үндсэн үзүүлэлт болон аюулгүй ажиллагаанд тавигдах шаардлага </t>
  </si>
  <si>
    <t>IEC 60601-2-24 ed2.0 (2012-10)</t>
  </si>
  <si>
    <t>Medical electrical equipment - Part 2-24: Particular requirements for the basic safety and essential performance of infusion pumps and controllers</t>
  </si>
  <si>
    <t xml:space="preserve">Дуслын автомат шахуурга үндсэн үзүүлэлт болон аюулгүй ажиллагаанд тавигдах шаардлага </t>
  </si>
  <si>
    <t>IEC 60601-2-49 ed2.0 (2011-02)</t>
  </si>
  <si>
    <t>Medical electrical equipment - Part 2-49: Particular requirements for the basic safety and essential performance of multifunction patient monitoring equipment</t>
  </si>
  <si>
    <t xml:space="preserve">Олон үйлдэлт өвчтөний хяналтын мониторын үндсэн үзүүлэлт болон аюулгүй ажиллагаанд тавигдах шаардлага </t>
  </si>
  <si>
    <t>Эмнэлгийн тоног төхөөрөмжид шалгалт тохируулга хийхэд нэн шаардлагатай байгаа стандартыг орчуулах, хянуулах</t>
  </si>
  <si>
    <t xml:space="preserve">Эмнэлгийн тоног төхөөрөмжид шалгалт тохируулга хийх симулятор, анализаторыг эрх бүхий хэмжилзүйн байгууллагаар баталгаажуулалт хийлгэх
</t>
  </si>
  <si>
    <t>Дефибриляторын анализатор</t>
  </si>
  <si>
    <t>Коагуляцын анализатор</t>
  </si>
  <si>
    <t>Инкубаторын анализатор</t>
  </si>
  <si>
    <t>Өвчтөний мониторын симулятор</t>
  </si>
  <si>
    <t>Хийн урсгалын анализатор</t>
  </si>
  <si>
    <t>Цахилгааны аюулгүй байдлын анализатор</t>
  </si>
  <si>
    <t>Хүчилтөрөгчийн анализатор</t>
  </si>
  <si>
    <t>Дуслын автомат шахуургын анализатор</t>
  </si>
  <si>
    <t xml:space="preserve">Зөөврийн осциллограф </t>
  </si>
  <si>
    <t>Рентген төхөөрөмж шалгах аппарат</t>
  </si>
  <si>
    <t>Компьютер томографын фантом</t>
  </si>
  <si>
    <t>Оношилгооны иончлолын фантом</t>
  </si>
  <si>
    <t>Компьютер түүний дагалдах хэрэгслэл, сүлжээний төхөөрөмжүүд худалдан авах төсөв</t>
  </si>
  <si>
    <t>Тоног төхөөрмж, багаж хэрэгслийн нэр</t>
  </si>
  <si>
    <t>Үзүүлэлт</t>
  </si>
  <si>
    <t>Үнэ /төг/</t>
  </si>
  <si>
    <t>Нийт өртөг /төг/</t>
  </si>
  <si>
    <t xml:space="preserve">Switch </t>
  </si>
  <si>
    <t>24 port</t>
  </si>
  <si>
    <t>RJ45 төмөр толгойтой</t>
  </si>
  <si>
    <t>Сүлжээний утас</t>
  </si>
  <si>
    <t>cat 5 e зэс голтой UTP</t>
  </si>
  <si>
    <t>Сүлжээний утас дугаарлагч</t>
  </si>
  <si>
    <t>Өнгөөр ялгаж, тайлбар бичих боломжтой</t>
  </si>
  <si>
    <t>CD-н дээр бичдэг бал</t>
  </si>
  <si>
    <t>Арилдаггүй, нарийн үзүүртэй</t>
  </si>
  <si>
    <t xml:space="preserve">DVD rom цэвэрлэгч </t>
  </si>
  <si>
    <t>Цэвэрлэгч CD</t>
  </si>
  <si>
    <t>Тоос сорогч</t>
  </si>
  <si>
    <t>Цэнэглэдэг, зөөврийн</t>
  </si>
  <si>
    <t>Компьютерийн гар цэвэрлэгч</t>
  </si>
  <si>
    <t>Товчлуурууд хооронд цэвэрлэх</t>
  </si>
  <si>
    <t>USB flash</t>
  </si>
  <si>
    <t>8gb багтаамжтай</t>
  </si>
  <si>
    <t>Телефон утасны толгой</t>
  </si>
  <si>
    <t>4 шүдтэй</t>
  </si>
  <si>
    <t xml:space="preserve">DVD,CD  </t>
  </si>
  <si>
    <t>8GB, 4GB, 700MB багтаамжтай</t>
  </si>
  <si>
    <t>Соронзон цоож, утаа мэдрэгч</t>
  </si>
  <si>
    <t>кодтой</t>
  </si>
  <si>
    <t>Бүртгэлийн төлбөрөөс гарах зардал</t>
  </si>
  <si>
    <t>нийт үнэ</t>
  </si>
  <si>
    <t xml:space="preserve">үндэслэл </t>
  </si>
  <si>
    <t>тайлбар</t>
  </si>
  <si>
    <t>Ажлын хөлс</t>
  </si>
  <si>
    <t>Хүний эмийн зөвлөлийн гишүүдийн ажлын хөлс</t>
  </si>
  <si>
    <t>48 цаг х 17 гишүүн</t>
  </si>
  <si>
    <t>ЭМС-ын 2012 оны “Эм, биологийн идэвхит бүтээгдэхүүний бүртгэлийн журам батлах тухай” 13-р тушаалын 3-р хавсралт “Эмийн бүртгэлийн төлбөрийг тогтоох, зарцуулах журам”</t>
  </si>
  <si>
    <t xml:space="preserve">Тогтсон тарифаар бодогдсон болно. </t>
  </si>
  <si>
    <t>Хүний эмийн салбар зөвлөлийн гишүүдийн ажлын хөлс</t>
  </si>
  <si>
    <t>252 цаг х 32 гишүүн</t>
  </si>
  <si>
    <t>Фармакопейн хорооны гишүүдийн ажлын хөлс</t>
  </si>
  <si>
    <t>60 цаг х12 гишүүн</t>
  </si>
  <si>
    <t>Бүртгэлийн шинжээчдийн ажлын хөлс</t>
  </si>
  <si>
    <t>1100 дүгнэлт</t>
  </si>
  <si>
    <t>1500 дүгнэлт</t>
  </si>
  <si>
    <t>1500 хянах</t>
  </si>
  <si>
    <t>Хэвлэлтийн зардал</t>
  </si>
  <si>
    <t>Бүртгэлийн гэрчилгээ хэвлүүлэх</t>
  </si>
  <si>
    <t>"Эмийн мэдээлэл" сэтгүүл хэвлүүлэх</t>
  </si>
  <si>
    <t xml:space="preserve">1200 ширхэг </t>
  </si>
  <si>
    <t>ЭМСС-ын 2015 оны эрүүл мэндийн хөгжлийн төвийн дүрэм, бүтцийг шинэчлэн батлах тухай 79-р тушаал</t>
  </si>
  <si>
    <t xml:space="preserve">60 хуудастай 1200 ширхэг сэтгүүл хэвлүүлнэ. Хэвлэлийн компанийг тухайн үед шийдвэрлэнэ. </t>
  </si>
  <si>
    <t>“Монгол улсын эмийн бүртгэлийн жагсаалт” ном хэвлүүлэх</t>
  </si>
  <si>
    <t>1000 ширхэг</t>
  </si>
  <si>
    <t xml:space="preserve">Эмийн бүртгэлийн жагсаалтын номыг жил бүр эрхлэн гаргадаг ба тус онд 380 хуудастайгаар гаргаж, 300 ширхэг хэвлэнэ. </t>
  </si>
  <si>
    <t>"Биологийн идэвхт бүтээгдэхүүний бүртгэлийн жагсаалт" ном хэвлүүлэх</t>
  </si>
  <si>
    <t>Иргэдэд зориулсан эмийг гаж нөлөөний талаарх үнэн зөв бодит мэдээллийг хэвлэл мэдээллийн хэрэгслээр сурталчлах, таниулах, гарын авлага, боршураар хангах</t>
  </si>
  <si>
    <t>ЭМСС-ын 2015 оны “Эмийн гаж нөлөө болон аюулгүй байдлын мэдээллийг бүртгэн, мэдээлэх журам батлах тухай” 89-р тушаал</t>
  </si>
  <si>
    <t>Сургалт, судалгаа, хяналт-үнэлгээний зардал</t>
  </si>
  <si>
    <t>ХЭЗ-ийн шийдвэрийн дагуу болон шаардлагатай тохиолдолд зах зээлийн тандалт судалгаа хийх</t>
  </si>
  <si>
    <t>ЭМС-ын 2015 оны “Эм, биологийн идэвхит бүтээгдэхүүний бүртгэлийн журам батлах тухай” 13-р тушаалын 3-р хавсралт “Эмийн бүртгэлийн төлбөрийг тогтоох, зарцуулах журам”</t>
  </si>
  <si>
    <t>Тухай бүрд хэлэлцсэн асуудал, ХЭЗ-ийн гаргасан шийдвэрт үндэслэж хийнэ.</t>
  </si>
  <si>
    <t>Шинжээчдийн сургалт зохион байгуулах</t>
  </si>
  <si>
    <t xml:space="preserve">Дэлгэрэнгүй хавсралт хэсэгт оруулсан болно. </t>
  </si>
  <si>
    <t xml:space="preserve">Эрүүл мэндийн болон эм хангамжийн байгууллагуудад эмийн аюулгүй байдлын хяналт үнэлгээний ерөнхий ойлголт, түүний эрх зүйн баримт бичиг, эмийн гаж нөлөө, түүнээс хэрхэн сэргийлэх талаар сургалт зохион байгуулах </t>
  </si>
  <si>
    <t>Эрүүл мэндийн байгууллага - 2 удаа Эм хангамжийн байгууллага – 2 удаа Эмийн үйлдвэрийхэнд – 2 удаа Нийт 6 сургалт дэлгэрэнгүй задаргааг хавсралтаар хүргүүлэв.</t>
  </si>
  <si>
    <t>Эмийн бүртгэл, мэдээллийн шинэчилсэн Лайсмед программын хэрэглэгчдэд зориулсан сургалт</t>
  </si>
  <si>
    <t xml:space="preserve">Эмийн жорын маягт, жор бичилт MNS 5376:2014 стандартын хэрэгжилтийг хангах зорилгоор эмийн санд үнэлгээ хийх </t>
  </si>
  <si>
    <t xml:space="preserve">MNS 5376:2014 стандартын хүрээнд </t>
  </si>
  <si>
    <t xml:space="preserve">Хавсралт хэсэгт дэлгэрэнгүй оруулсан. </t>
  </si>
  <si>
    <t xml:space="preserve">Эх орны үйлдвэрийн зарим эмийн чанар, аюулгүй байдлын тандалт судалгааны ажил </t>
  </si>
  <si>
    <t xml:space="preserve">ЭМС-ын 2014 оны “эмийн зах зээлийн тандалт судалгаа хийх журам батлах тухай” 33-р тушаал </t>
  </si>
  <si>
    <t xml:space="preserve">Хавсралт хэсэгт дэлгэрэнгүй оруулсан болно. </t>
  </si>
  <si>
    <t>Гадаад, дотоод томилолт, сургалтанд оролцох</t>
  </si>
  <si>
    <t xml:space="preserve">эмийн бүртгэлийн  хариуцсан мэргэжилтнүүдийг чадавхижуулахгадаад дотоодын сургалтанд хамруулах </t>
  </si>
  <si>
    <t xml:space="preserve">Эмийн гаж нөлөө хариуцсан мэргэжилтнүүдийг чадавхижуулах, эмийн гаж нөлөөг үнэлэх, ангилах, чиглэлээр гадаад дотоодын сургалтанд хамруулах </t>
  </si>
  <si>
    <t>Үйлдвэртэй танилцах багийн гадаад томилолтын зардал</t>
  </si>
  <si>
    <t>Дэлгэрэнгүй хавсралт хэсэгт оруулсан болно.</t>
  </si>
  <si>
    <t>дэд дүн</t>
  </si>
  <si>
    <t>Ном, хэвлэл худалдан авах</t>
  </si>
  <si>
    <t>Эмийн мэдээний сан “Лайсмед” программыг ашиглах заавар, гарын авлагаар холбогдох мэргэжилтнийг хангах</t>
  </si>
  <si>
    <t>Эмийн зохицуулалтын албаны мэргэжилтнүүдийг ном товхимлоор хангах, ажлын байрыг тохижуулах</t>
  </si>
  <si>
    <t>Программ хангамж ашиглах, боловсронгуй болгох, зохиох</t>
  </si>
  <si>
    <t xml:space="preserve">ДЭМБ-ын Эмийн хяналтын хөтөлбөрийн төвтэй хийсэн гэрээний дагуу Vigiflow цахим мэдээний санг ашиглах </t>
  </si>
  <si>
    <t xml:space="preserve">1500$ </t>
  </si>
  <si>
    <t>3 дахь жил</t>
  </si>
  <si>
    <t>Эмийн гаж нөлөөг бүртгэн мэдээлэх цахим тогтолцоог бий болгох</t>
  </si>
  <si>
    <t>Мэдээллийн технологи, эмнэлгийн тоног төхөөрөмжийн албаны мэргэжилтнүүдийн хамрагдах сургалт</t>
  </si>
  <si>
    <t>ЭМС-ын 330-р тушаал, "Цахим эрүүл мэнд" стратегийн хүрээнд</t>
  </si>
  <si>
    <t>Вирусны эсрэг програм</t>
  </si>
  <si>
    <t>хэрэглэгч/төг</t>
  </si>
  <si>
    <t>H-info 3.0 програмын өргөтгөл, засвар үйлчилгээ</t>
  </si>
  <si>
    <t>сар/төг</t>
  </si>
  <si>
    <t>ЭМС-ын сайдын 450-р тушаалын хэрэгжилтийн хүрээнд</t>
  </si>
  <si>
    <t>Цахим шалгалтын програм, хүний нөөцийн програмын шинэчлэл</t>
  </si>
  <si>
    <t>ЭМСС-ын 98-р тушаалын хэрэгжилтийн хүрээнд</t>
  </si>
  <si>
    <t>Телемедицинээр зөвлөгөө өгөх бүртгэлийн програмын өргөтгөл, засвар үйлчилгээ</t>
  </si>
  <si>
    <t>Програм хангамж худалдан авах, өргөтгөх, шинэчлэхэд шаардлагатай төсөв</t>
  </si>
  <si>
    <t xml:space="preserve">Гамшиг, онцгой байдлын үеийн амилуулах суурь тусламжийн сургалт зохион байгуулах </t>
  </si>
  <si>
    <t>ЭМХТ-ийн 2017 онд явуулах ажиллагсдын дотоод болон гадаад сургалтад оролцуулах төсөв</t>
  </si>
  <si>
    <t>ЭМХТ-ийн програм хангамж худалдан авах, шинэчлэхэд шаардлагатай төсөв</t>
  </si>
  <si>
    <t>Принтерийн марк</t>
  </si>
  <si>
    <t>Хорны марк</t>
  </si>
  <si>
    <t>Нэгжийн  үнэ</t>
  </si>
  <si>
    <t>Жилийн хэрэгцээ</t>
  </si>
  <si>
    <t>hp 78A  CE 278A</t>
  </si>
  <si>
    <t>ML 2010</t>
  </si>
  <si>
    <t>ml 2010</t>
  </si>
  <si>
    <t>HP-1320</t>
  </si>
  <si>
    <t>hp 49A</t>
  </si>
  <si>
    <t>Hp 1200</t>
  </si>
  <si>
    <t>cosont 7115A/W</t>
  </si>
  <si>
    <t>hp P1102</t>
  </si>
  <si>
    <t>hp 85A</t>
  </si>
  <si>
    <t>LBP-3201</t>
  </si>
  <si>
    <t>EP 26</t>
  </si>
  <si>
    <t>hp P-1005</t>
  </si>
  <si>
    <t>35A</t>
  </si>
  <si>
    <t>hp 1606 dn</t>
  </si>
  <si>
    <t>1053L</t>
  </si>
  <si>
    <t>Hp - 1005</t>
  </si>
  <si>
    <t>15A C7115A</t>
  </si>
  <si>
    <t>Cartridge 303</t>
  </si>
  <si>
    <t>Hp 1010</t>
  </si>
  <si>
    <t>12A Q2612A</t>
  </si>
  <si>
    <t>85A  CE285A</t>
  </si>
  <si>
    <t>15A  C7115A</t>
  </si>
  <si>
    <t>78A  CE278A</t>
  </si>
  <si>
    <t>image class MF4122</t>
  </si>
  <si>
    <t>FX9  /12А/</t>
  </si>
  <si>
    <t>SCX-3200</t>
  </si>
  <si>
    <t>Canon image runner 2530</t>
  </si>
  <si>
    <t>NPG 51</t>
  </si>
  <si>
    <t>Эмийн бүртгэл, шинжээчийн ажлын хөлс, ном хэвлэл, сургалтад шаардлагатай төсөв</t>
  </si>
  <si>
    <t>Ажлын байран дээрх сургалт</t>
  </si>
  <si>
    <t>Дотоод аудит, хяналт-шинжилгээ, үнэлгээ</t>
  </si>
  <si>
    <t>3 өдөр</t>
  </si>
  <si>
    <t>¯íýëãýý, òºëºâëºëò</t>
  </si>
  <si>
    <t>50.000₮</t>
  </si>
  <si>
    <t>1.250.000₮</t>
  </si>
  <si>
    <t>6.000.000₮</t>
  </si>
  <si>
    <t>Бүх ажилтан</t>
  </si>
  <si>
    <t>600.000₮</t>
  </si>
  <si>
    <t>Харуул хамгаалалтын тооцоо</t>
  </si>
  <si>
    <t>Нэг хүний зардал</t>
  </si>
  <si>
    <t>Сард гарах хүний тоо</t>
  </si>
  <si>
    <t>Н.Гантулга</t>
  </si>
  <si>
    <t>Х.Дэлгэрмаа</t>
  </si>
  <si>
    <t>Т.Болор-Эрдэнэ</t>
  </si>
  <si>
    <t>Ш.Солонго</t>
  </si>
  <si>
    <t>Б.Дуламсүрэн</t>
  </si>
  <si>
    <t>тоо 
хэмжээ</t>
  </si>
  <si>
    <t>1.    Архангай аймгийн нэгдсэн эмнэлэг</t>
  </si>
  <si>
    <t>2.    Баян-Өлгий аймгийн нэгдсэн эмнэлэг</t>
  </si>
  <si>
    <t xml:space="preserve">3.    Баянхонгор аймгийн нэгдсэн эмнэлэг </t>
  </si>
  <si>
    <t>4.    Булган аймгийн нэгдсэн эмнэлэг</t>
  </si>
  <si>
    <t>5.    Говьсүмбэр аймгийн нэгдсэн эмнэлэг</t>
  </si>
  <si>
    <t>6.    Говь-Алтай аймгийн нэгдсэн эмнэлэг</t>
  </si>
  <si>
    <t>7.    Дархан-Уул аймгийн нэгдсэн эмнэлэг</t>
  </si>
  <si>
    <t>8.    Дорнод аймгийн бүсийн оношилгоо, эмчилгээний төв</t>
  </si>
  <si>
    <t>9.    Дорноговь аймгийн нэгдсэн эмнэлэг</t>
  </si>
  <si>
    <t>10.  Дундговь аймгийн нэгдсэн эмнэлэг</t>
  </si>
  <si>
    <t>11.  Завхан аймгийн нэгдсэн эмнэлэг</t>
  </si>
  <si>
    <t>12.  Орхон аймгийн бүсийн оношилгоо, эмчилгээний төв</t>
  </si>
  <si>
    <t>13.  Өвөрхангай аймгийн бүсийн оношилгоо, эмчилгээний төв</t>
  </si>
  <si>
    <t>14.  Өмнөговь аймгийн бүсийн оношилгоо, эмчилгээний төв</t>
  </si>
  <si>
    <t>15.  Сэлэнгэ аймгийн нэгдсэн эмнэлэг</t>
  </si>
  <si>
    <t>16.  Сүхбаатар аймгийн нэгдсэн эмнэлэг</t>
  </si>
  <si>
    <t>17.  Төв аймгийн нэгдсэн эмнэлэг</t>
  </si>
  <si>
    <t>18.  Увс аймгийн нэгдсэн эмнэлэг</t>
  </si>
  <si>
    <t>19.  Ховд аймгийн бүсийн оношилгоо, эмчилгээний төв</t>
  </si>
  <si>
    <t>20.  Хөвсгөл аймгийн нэгдсэн эмнэлэг</t>
  </si>
  <si>
    <t>21.  Хэнтий аймгийн нэгдсэн эмнэлэг</t>
  </si>
  <si>
    <r>
      <t>А</t>
    </r>
    <r>
      <rPr>
        <sz val="8"/>
        <rFont val="Arial"/>
        <family val="2"/>
      </rPr>
      <t>æлын байрны стресс</t>
    </r>
  </si>
  <si>
    <r>
      <t>Гамшгийн</t>
    </r>
    <r>
      <rPr>
        <sz val="8"/>
        <rFont val="Arial"/>
        <family val="2"/>
      </rPr>
      <t xml:space="preserve"> үеийн болон ажлын байрны аюулгүй ажиллагаа</t>
    </r>
  </si>
  <si>
    <r>
      <t>Хууль</t>
    </r>
    <r>
      <rPr>
        <sz val="8"/>
        <rFont val="Arial"/>
        <family val="2"/>
      </rPr>
      <t xml:space="preserve"> эрх зүй ёс зүй, харилцаа, хандлага</t>
    </r>
  </si>
  <si>
    <r>
      <t>Дэд</t>
    </r>
    <r>
      <rPr>
        <sz val="8"/>
        <rFont val="Arial"/>
        <family val="2"/>
      </rPr>
      <t xml:space="preserve"> дүн</t>
    </r>
  </si>
  <si>
    <t>Эрүүл мэндийн хөгжлийн төвийн 2018 оны төсвийн төлөвлөгөөний төсөл, 2019-2020 оны төсөөлөл</t>
  </si>
  <si>
    <t>Б.Нарантуяа</t>
  </si>
  <si>
    <t>Ерөнхий захирал</t>
  </si>
  <si>
    <t>Д.Гантуяа</t>
  </si>
  <si>
    <t>Бодлогын судалгаа, удирдлагын сургалтын алба</t>
  </si>
  <si>
    <t>Д.Баттулга</t>
  </si>
  <si>
    <t>Эд хогшил худалдан авах</t>
  </si>
  <si>
    <t>Архивын чиглэлээр эд хогшил худалдан авах</t>
  </si>
  <si>
    <t xml:space="preserve">Эмнэлгийн тоног төхөөрөмжийн инженер, техникийн техникийн ажилчдад зориулсан сургалтын өрөө байгуулахад шаардлагатай багаж худалдан авах
</t>
  </si>
  <si>
    <t>Цахилгаанчин</t>
  </si>
  <si>
    <t>Номын санч</t>
  </si>
  <si>
    <t>ТҮ-4-5</t>
  </si>
  <si>
    <t>Мэргэжлийн үйл ажиллагаа эрхлэх зөвшөөрлийн шалгалт хариуцсан мэргэжилтэн</t>
  </si>
  <si>
    <t>Цахим шалгалтын бүртгэл, зохион байгуулалт хариуцсан мэргэжилтэн</t>
  </si>
  <si>
    <t>Төгсөлтийн дараах суралцагчдын ажлын байрны судалгаа хариуцсан мэргэжилтэн</t>
  </si>
  <si>
    <t>Улсын мэдээллийн маягт хэвлэх зардал</t>
  </si>
  <si>
    <t>Принтер болон хувилагчийн хор</t>
  </si>
  <si>
    <t>Автогражийн хаалгийг засварлах</t>
  </si>
  <si>
    <t>Нярав</t>
  </si>
  <si>
    <t>ТҮ-11-3</t>
  </si>
  <si>
    <t>ТҮ-8-1</t>
  </si>
  <si>
    <t>ТҮ-7-2</t>
  </si>
  <si>
    <t>Б.Мөнгөнзул</t>
  </si>
  <si>
    <t>Архивч-номын санч</t>
  </si>
  <si>
    <t>Ш.Бямбабаатар</t>
  </si>
  <si>
    <t>Д.Энхтөр</t>
  </si>
  <si>
    <t>П.Тунгалаг</t>
  </si>
  <si>
    <t>З.Наранбаатар</t>
  </si>
  <si>
    <t>С.Лхагвадорж</t>
  </si>
  <si>
    <t>Ш.Алтанцэцэг</t>
  </si>
  <si>
    <t>Ү.Оюу</t>
  </si>
  <si>
    <t>Б.Дарьбум</t>
  </si>
  <si>
    <t>Захиргаа  санхүү, үйлчилгээний алба</t>
  </si>
  <si>
    <t>Зураглаач</t>
  </si>
  <si>
    <t>Жолооч</t>
  </si>
  <si>
    <t>Сантехникийн слесарь</t>
  </si>
  <si>
    <t>Статистик, мэдээллийн технологийн алба</t>
  </si>
  <si>
    <t>С.Даваажаргал</t>
  </si>
  <si>
    <t>Х.Нарантуяа</t>
  </si>
  <si>
    <t>Д.Алтанцэцэг</t>
  </si>
  <si>
    <t>Ж.Эрдэнэ-Очир</t>
  </si>
  <si>
    <t>М.Тэлмүүн</t>
  </si>
  <si>
    <t>Эм, эмнэлгийн хэрэгслийн алба</t>
  </si>
  <si>
    <t>Г.Цэцэнсанаа</t>
  </si>
  <si>
    <t>Ц.Болортуяа</t>
  </si>
  <si>
    <t>Эрүүл мэндийн ажилтны хөгжлийн алба</t>
  </si>
  <si>
    <t>Эмнэлгийн тоног төхөөрөмжийн алба</t>
  </si>
  <si>
    <t>Ж.Баатар</t>
  </si>
  <si>
    <t>Б.Сансармаа</t>
  </si>
  <si>
    <t>Ц.Уянга</t>
  </si>
  <si>
    <t>Чанар, магадлан итгэмжлэлийн алба</t>
  </si>
  <si>
    <t>Албаны дарга</t>
  </si>
  <si>
    <t>П.Мидриймаа</t>
  </si>
  <si>
    <t>Хяналт, шинжилгээ-үнэлгээ, дотоод аудитын баг</t>
  </si>
  <si>
    <t>Ò¯-8-1</t>
  </si>
  <si>
    <t>М.Цэнгүүн</t>
  </si>
  <si>
    <t>Ц.Одончимэг</t>
  </si>
  <si>
    <t>Б.Батнаран</t>
  </si>
  <si>
    <t>Ч.Баттулга</t>
  </si>
  <si>
    <t>Ахлагч</t>
  </si>
  <si>
    <t>М.Баттуяа</t>
  </si>
  <si>
    <r>
      <t>Үндсэн цалин</t>
    </r>
    <r>
      <rPr>
        <sz val="9"/>
        <color rgb="FFFF0000"/>
        <rFont val="Arial"/>
        <family val="2"/>
      </rPr>
      <t xml:space="preserve"> /задаргаа хавсралтаар/</t>
    </r>
  </si>
  <si>
    <r>
      <t>Гэрээт ажлын цалин</t>
    </r>
    <r>
      <rPr>
        <sz val="9"/>
        <color rgb="FFFF0000"/>
        <rFont val="Arial"/>
        <family val="2"/>
      </rPr>
      <t xml:space="preserve"> /задаргаа хавсралтаар/</t>
    </r>
  </si>
  <si>
    <r>
      <t xml:space="preserve">                   Эм </t>
    </r>
    <r>
      <rPr>
        <sz val="9"/>
        <rFont val="Arial"/>
        <family val="2"/>
      </rPr>
      <t>(2014 онд тендерээр худалдаж авсан эмийн зардлыг эм, эмнэлгийн хэрэгсэл, урвалж бодис, оношлуурын мөнгөн дүнгээр салгасан тооцоог хавсаргах)</t>
    </r>
  </si>
  <si>
    <r>
      <t xml:space="preserve">Аудит, баталгаажуулалт зэрэглэл тогтоох үйлчилгээний хөлс (гадаад)-аудитын зардал </t>
    </r>
    <r>
      <rPr>
        <sz val="9"/>
        <color rgb="FFFF0000"/>
        <rFont val="Arial"/>
        <family val="2"/>
      </rPr>
      <t xml:space="preserve"> /гэрээ, тариф/</t>
    </r>
  </si>
  <si>
    <t>2018 оны эмийн бүртгэлийн орлогын төсөөлөл</t>
  </si>
  <si>
    <t>Бүтээгдэхүүний
 төрөл</t>
  </si>
  <si>
    <t>Төрөл</t>
  </si>
  <si>
    <t>Шинэ 
бүртгэл</t>
  </si>
  <si>
    <t>Сунгалт</t>
  </si>
  <si>
    <t>Өөрчлөлт</t>
  </si>
  <si>
    <t>Шинэ 
бүртгэл тоо</t>
  </si>
  <si>
    <t>Шинэ 
бүртгэлийн
 тариф</t>
  </si>
  <si>
    <t>Сунгалтын 
тоо</t>
  </si>
  <si>
    <t>Сунгалтын
 тариф</t>
  </si>
  <si>
    <t>Өөрчлөлт
 тоо</t>
  </si>
  <si>
    <t>Өөрчлөлтийн
 тариф</t>
  </si>
  <si>
    <t>Эм</t>
  </si>
  <si>
    <t>Эмийн үндэсний үйлдвэр</t>
  </si>
  <si>
    <t>Импортын уламжлалт эм</t>
  </si>
  <si>
    <t>Импортын эм</t>
  </si>
  <si>
    <t>Уламжлалтын үндэсний 
үйлдвэр</t>
  </si>
  <si>
    <t>Түүхий эд</t>
  </si>
  <si>
    <t>Оношлуур</t>
  </si>
  <si>
    <t>БИБ</t>
  </si>
  <si>
    <t>Эх орны БИБ</t>
  </si>
  <si>
    <t>Импортын БИБ</t>
  </si>
  <si>
    <t>101-ээс дээш ортой</t>
  </si>
  <si>
    <t>51-100 хүртэл ортой</t>
  </si>
  <si>
    <t>Сувилал 50 хүртэл ортой</t>
  </si>
  <si>
    <t>51-ээс дээш ортой</t>
  </si>
  <si>
    <t>11-50 хүртэл ортой</t>
  </si>
  <si>
    <t>Клиник /10 хүртэл ортой/оргүй эмнэлэг</t>
  </si>
  <si>
    <t>Өрхийн эрүүл мэндийн төв</t>
  </si>
  <si>
    <t>Сум, тосгоны эрүүл мэндийн төв</t>
  </si>
  <si>
    <t>Сум дундын эмнэлэг</t>
  </si>
  <si>
    <t>Нэгдсэн эмнэлэг</t>
  </si>
  <si>
    <t>Төв эмнэлэг, тусгай мэргэжлийн төв, бүсийн оношлогоо, эмчилгээний төв</t>
  </si>
  <si>
    <t>Орон нутаг</t>
  </si>
  <si>
    <t>Нийслэл</t>
  </si>
  <si>
    <t>Төлөвлөсөн орлого</t>
  </si>
  <si>
    <t>2018 онд магадлан итгэмжлэл сунгах санал ирүүлсэн байгууллагын тоо</t>
  </si>
  <si>
    <t>МИ-н үйлчилгээний төлбөрийн хэмжээ</t>
  </si>
  <si>
    <t>Эрүүл мэндийн байгууллагын төрөл</t>
  </si>
  <si>
    <t>Магадлан итгэмжлэх үйл ажиллагааны орлогын тооцоо</t>
  </si>
  <si>
    <t>Мэргэжлийн үйл ажиллагаа эрхлэх зөвшөөрлийн шалгалтын орлого</t>
  </si>
  <si>
    <t>ЭМХТ-ийн үйл ажиллагааны орлого тооцоолол</t>
  </si>
  <si>
    <t>ЭМХТ-ийн  Статистикийн чиглэлээр 2018 онд шаардлагатай төсөв</t>
  </si>
  <si>
    <t>2018 оны мэдээлэл сурталчилгааны зардал</t>
  </si>
  <si>
    <t>Эмийн зохицуулалтын албаны 2018 оны үйл ажиллагааны төсөв</t>
  </si>
  <si>
    <t>ЭРҮҮЛ МЭНДИЙН АЖИЛТНЫ ХӨГЖЛИЙН АЛБА</t>
  </si>
  <si>
    <t>Суралцагчдын тоо</t>
  </si>
  <si>
    <t>Сургалтын хугацаа</t>
  </si>
  <si>
    <t>Төсөвлөсөн зардал</t>
  </si>
  <si>
    <t>Үндсэн мэргэшлийн сургалтын төлбөр:</t>
  </si>
  <si>
    <t>2015 оны үндсэн мэргэшлийн сургалтын төлбөр</t>
  </si>
  <si>
    <t>2016 оны үндсэн мэргэшлийн сургалтын төлбөр</t>
  </si>
  <si>
    <t>2017 оны үндсэн мэргэшлийн сургалтын төлбөр</t>
  </si>
  <si>
    <t>44 багц цаг</t>
  </si>
  <si>
    <t>11 сар</t>
  </si>
  <si>
    <t>2018 оны үндсэн мэргэшлийн сургалтын төлбөр</t>
  </si>
  <si>
    <t xml:space="preserve">12 багц цаг </t>
  </si>
  <si>
    <t>нийт дүн</t>
  </si>
  <si>
    <t>Нийт сургалтын тэтгэлэг</t>
  </si>
  <si>
    <t>5  </t>
  </si>
  <si>
    <t xml:space="preserve">2015 оны үндсэн мэргэшлийн сургалтын тэтгэлэг </t>
  </si>
  <si>
    <t>6 </t>
  </si>
  <si>
    <t>2016 оны үндсэн мэргэшлийн сургалтын тэтгэлэг</t>
  </si>
  <si>
    <t>7  </t>
  </si>
  <si>
    <t>2017 оны үндсэн мэргэшлийн сургалтын тэтгэлэг</t>
  </si>
  <si>
    <t xml:space="preserve">44 багц цаг </t>
  </si>
  <si>
    <t>НИЙТ ҮНДСЭН МЭРГЭЖЛИЙН ЗАРДАЛ</t>
  </si>
  <si>
    <t>Төрөлжсөн мэргэшлийн сургалт: Эмч, эмнэлгийн дээд мэргэжилтэн</t>
  </si>
  <si>
    <t>2017-2018 оны хичээлийн жилийн элсэлтийн төрөлжсөн мэргэшлийн сургалтын зардал /үргэлжлэл/</t>
  </si>
  <si>
    <t>36 багц цаг</t>
  </si>
  <si>
    <t>9 сар</t>
  </si>
  <si>
    <t>2018-2019 оны хичээлийн жилийн элсэлтийн  төрөлжсөн мэргэшлийн сургалтын зардал</t>
  </si>
  <si>
    <t>НИЙТ ТӨРӨЛЖСӨН МЭРГЭЖЛИЙН ЗАРДАЛ</t>
  </si>
  <si>
    <t>Мэргэжил дээшлүүлэх сургалт: Эмч, эмнэлгийн дээд мэргэжилтэн</t>
  </si>
  <si>
    <t>2017-2018 оны хичээлийн жилийн элсэлтийн мэргэжил дээшлүүлэх сургалтын төлбөр /үргэлжлэл/</t>
  </si>
  <si>
    <t>8 багц</t>
  </si>
  <si>
    <t>4 багц</t>
  </si>
  <si>
    <t>2017-2018 оны  хичээлийн жилийн элсэлтийн мэргэжил дээшлүүлэх сургалтын тэтгэлэг/үргэлжлэл/</t>
  </si>
  <si>
    <t>2018-2019 оны хичээлийн жилийн элсэлтийн мэргэжил дээшлүүлэх сургалтын зардал</t>
  </si>
  <si>
    <t>Сувилагч, эмнэлгийн бусад мэргэжилтэн</t>
  </si>
  <si>
    <t>Сувилагч, тусгай мэргэжилтний төрөлжсөн мэргэшүүлэх сургалт /4 сар/</t>
  </si>
  <si>
    <t>4 сар</t>
  </si>
  <si>
    <t>Сувилагч, тусгай мэргэжилтний төрөлжсөн мэргэшүүлэх сургалт /3 сар/</t>
  </si>
  <si>
    <t>Сувилагч, тусгай мэргэжилтний төрөлжсөн мэргэшүүлэх сургалтын тэтгэлэг  /1сар/</t>
  </si>
  <si>
    <t>Сувилагч тусгай мэргэжилтний мэргэжил дээшлүүлэх сургалтын зардал</t>
  </si>
  <si>
    <t>НИЙТ СУВИЛАХУЙН ТӨРӨЛЖСӨН ЗАРДАЛ</t>
  </si>
  <si>
    <t>Багц цагийн сургалт</t>
  </si>
  <si>
    <t>"Сурган заах арга зүй" сургагч багшийн сургалт</t>
  </si>
  <si>
    <t>AALS- сургалт</t>
  </si>
  <si>
    <t>PBLS- сургалт</t>
  </si>
  <si>
    <t>Эрүүл мэндийн ажилтны ёс зүй харьцаа хандлагын сургалт</t>
  </si>
  <si>
    <t>Гэмтэгсдийг аврах лавшруулсан тусламж</t>
  </si>
  <si>
    <t>Эрүүл мэндийн ажилтныг чадавхижуулах сургалт</t>
  </si>
  <si>
    <t>Эх, нярайн яаралтай тусламжийн сургалт</t>
  </si>
  <si>
    <t>БЗДХ, Тэмбүү өвчний сургалт</t>
  </si>
  <si>
    <t>Сум, Өрхийн эмч, мэргэжилтнийг чадавхижуулах сургалт</t>
  </si>
  <si>
    <t>Эмийн зохистой хэрэглээг төлөвшүүлэх</t>
  </si>
  <si>
    <t xml:space="preserve">Эх баригч нарыг чадавхижуулах сургалт </t>
  </si>
  <si>
    <t>НИЙТ БАГЦ ЦАГИЙН СУРГАЛТЫН ЗАРДАЛ</t>
  </si>
  <si>
    <t xml:space="preserve">Телемедицин сургалт </t>
  </si>
  <si>
    <t xml:space="preserve">Гадаад сургалт </t>
  </si>
  <si>
    <t xml:space="preserve">Зориулалт </t>
  </si>
  <si>
    <t xml:space="preserve">Улсын тоо </t>
  </si>
  <si>
    <t>Хамрагдах хүний тоо</t>
  </si>
  <si>
    <t>ХЯНАСАН:</t>
  </si>
  <si>
    <t>/С.Эрдэнэтуяа ЭМЯ, ТЗУГ-ын мэргэжилтэн/</t>
  </si>
  <si>
    <t>/Д. Баярмаа ЭМЯ, ТЗУГ-ын мэргэжилтэн/</t>
  </si>
  <si>
    <t>/З.НАРАНБААТАР ЭМАХА, АЛБАНЫ ДАРГА/</t>
  </si>
  <si>
    <t>БОЛОВСРУУЛСАН:</t>
  </si>
  <si>
    <t>/П.ЭРХЭМБАЯР  ЭМАХА, МЭРГЭЖИЛТЭН/</t>
  </si>
  <si>
    <t>/Л.БОР  ЭМАХА, МЭРГЭЖИЛТЭН/</t>
  </si>
  <si>
    <t>/Д.БАЯРХҮҮ  ЭМАХА, МЭРГЭЖИЛТЭН/</t>
  </si>
  <si>
    <t>/О.БАЯРСАЙХАН  ЭМАХА, МЭРГЭЖИЛТЭН/</t>
  </si>
  <si>
    <t>/С.ЛХАГВАДОРЖ  ЭМАХА, МЭРГЭЖИЛТЭН/</t>
  </si>
  <si>
    <t>/Я.БАДАМСҮРЭН  ЭМАХА, МЭРГЭЖИЛТЭН/</t>
  </si>
  <si>
    <t>/Б.ДАРЬБУМ ЭМАХА, МЭРГЭЖИЛТЭН/</t>
  </si>
  <si>
    <t>/Д.ДОНДОГМАА  ЭМАХА, МЭРГЭЖИЛТЭН/</t>
  </si>
  <si>
    <t>/Ш.АЛТАНЦЭЦЭГ  ЭМАХА, МЭРГЭЖИЛТЭН/</t>
  </si>
  <si>
    <t>/Ү.ОЮУ  ЭМАХА, МЭРГЭЖИЛТЭН/</t>
  </si>
  <si>
    <t>2018 оны төсвийн төсөлд өгөх санал</t>
  </si>
  <si>
    <t>ЭМХТ-ийн 2018 онд ажиллагсдын дотоод болон гадаад сургалт</t>
  </si>
  <si>
    <t xml:space="preserve">    </t>
  </si>
  <si>
    <t>2018 онд  улсын төсвийн санхүүжилтээр  суралцуулах төгсөлтийн 
дараах үндсэн мэргэшлийн сургалтын төсвийн тооцоо</t>
  </si>
  <si>
    <t>2017 он суралцагчдын тоо</t>
  </si>
  <si>
    <t>Төсөвлөсөн зардал (Төг)</t>
  </si>
  <si>
    <r>
      <t>2017-2018 оны  хичээлийн жилийн элсэлтийн төрөлжсөн мэргэшлийн сургалтын</t>
    </r>
    <r>
      <rPr>
        <b/>
        <sz val="10"/>
        <rFont val="Arial"/>
        <family val="2"/>
      </rPr>
      <t xml:space="preserve"> тэтгэлэг/үргэлжлэл/</t>
    </r>
  </si>
  <si>
    <t>Үндсэн мэргэшлйин сургалтын хөлөлбөрийн үнэлгээ</t>
  </si>
  <si>
    <t>2017 он суралцагчдын тоо, төсөв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</si>
</sst>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* #,##0.0_);_(* \(#,##0.0\);_(* &quot;-&quot;??_);_(@_)"/>
    <numFmt numFmtId="168" formatCode="_-* #,##0.00_₮_-;\-* #,##0.00_₮_-;_-* &quot;-&quot;??_₮_-;_-@_-"/>
    <numFmt numFmtId="169" formatCode="_-* #,##0.00_-;\-* #,##0.00_-;_-* &quot;-&quot;??_-;_-@_-"/>
    <numFmt numFmtId="170" formatCode="_-* #,##0.0_-;\-* #,##0.0_-;_-* &quot;-&quot;??_-;_-@_-"/>
    <numFmt numFmtId="171" formatCode="_-* #,##0_₮_-;\-* #,##0_₮_-;_-* &quot;-&quot;??_₮_-;_-@_-"/>
    <numFmt numFmtId="172" formatCode="_ * #,##0_)_¥_ ;_ * \(#,##0\)_¥_ ;_ * &quot;-&quot;_)_¥_ ;_ @_ "/>
  </numFmts>
  <fonts count="52" x14ac:knownFonts="1">
    <font>
      <sz val="10"/>
      <name val="Arial Mo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Mon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 Narrow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9"/>
      <name val="Arial Mon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name val="Arial Mon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 Mon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Mon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Tahoma"/>
      <family val="2"/>
    </font>
    <font>
      <sz val="9"/>
      <name val="Calibri"/>
      <family val="2"/>
    </font>
    <font>
      <sz val="9"/>
      <color rgb="FF000000"/>
      <name val="Arial Mon"/>
      <family val="2"/>
    </font>
    <font>
      <b/>
      <sz val="9"/>
      <color theme="1"/>
      <name val="Arial Mon"/>
      <family val="2"/>
    </font>
    <font>
      <b/>
      <sz val="9"/>
      <color rgb="FF000000"/>
      <name val="Arial Mon"/>
      <family val="2"/>
    </font>
    <font>
      <u/>
      <sz val="9"/>
      <color theme="10"/>
      <name val="Arial Mon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4"/>
      </patternFill>
    </fill>
    <fill>
      <patternFill patternType="solid">
        <fgColor rgb="FFA6A6A6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1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640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0" fontId="6" fillId="0" borderId="0"/>
    <xf numFmtId="43" fontId="3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810">
    <xf numFmtId="0" fontId="0" fillId="0" borderId="0" xfId="0"/>
    <xf numFmtId="0" fontId="9" fillId="0" borderId="0" xfId="0" applyFont="1"/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0" xfId="5" applyFont="1" applyFill="1" applyAlignment="1">
      <alignment vertical="center" wrapText="1"/>
    </xf>
    <xf numFmtId="0" fontId="9" fillId="0" borderId="0" xfId="0" applyNumberFormat="1" applyFont="1" applyAlignment="1">
      <alignment horizontal="center"/>
    </xf>
    <xf numFmtId="0" fontId="9" fillId="2" borderId="0" xfId="0" applyFont="1" applyFill="1"/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4" xfId="0" applyBorder="1"/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4" fillId="0" borderId="1" xfId="0" applyFont="1" applyBorder="1"/>
    <xf numFmtId="167" fontId="24" fillId="0" borderId="1" xfId="8638" applyNumberFormat="1" applyFont="1" applyBorder="1"/>
    <xf numFmtId="167" fontId="24" fillId="0" borderId="1" xfId="0" applyNumberFormat="1" applyFont="1" applyBorder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7" fontId="0" fillId="0" borderId="1" xfId="9" applyNumberFormat="1" applyFont="1" applyBorder="1" applyAlignment="1">
      <alignment vertical="top"/>
    </xf>
    <xf numFmtId="0" fontId="21" fillId="0" borderId="0" xfId="0" applyFont="1"/>
    <xf numFmtId="171" fontId="21" fillId="6" borderId="1" xfId="1" applyNumberFormat="1" applyFont="1" applyFill="1" applyBorder="1" applyAlignment="1">
      <alignment horizontal="center" vertical="center" textRotation="90" wrapText="1"/>
    </xf>
    <xf numFmtId="171" fontId="21" fillId="6" borderId="1" xfId="1" applyNumberFormat="1" applyFont="1" applyFill="1" applyBorder="1" applyAlignment="1">
      <alignment horizontal="center" vertical="center" wrapText="1"/>
    </xf>
    <xf numFmtId="0" fontId="28" fillId="0" borderId="1" xfId="3033" applyFont="1" applyBorder="1" applyAlignment="1">
      <alignment horizontal="center" vertical="center" textRotation="90" wrapText="1"/>
    </xf>
    <xf numFmtId="171" fontId="21" fillId="6" borderId="5" xfId="1" applyNumberFormat="1" applyFont="1" applyFill="1" applyBorder="1" applyAlignment="1">
      <alignment horizontal="center" vertical="center" textRotation="90" wrapText="1"/>
    </xf>
    <xf numFmtId="0" fontId="21" fillId="0" borderId="1" xfId="0" applyFont="1" applyBorder="1"/>
    <xf numFmtId="0" fontId="28" fillId="0" borderId="1" xfId="3033" applyFont="1" applyBorder="1" applyAlignment="1">
      <alignment horizontal="center" vertical="center"/>
    </xf>
    <xf numFmtId="172" fontId="28" fillId="2" borderId="1" xfId="3033" applyNumberFormat="1" applyFont="1" applyFill="1" applyBorder="1" applyAlignment="1">
      <alignment horizontal="center" vertical="center" wrapText="1"/>
    </xf>
    <xf numFmtId="172" fontId="28" fillId="0" borderId="1" xfId="3033" applyNumberFormat="1" applyFont="1" applyBorder="1" applyAlignment="1">
      <alignment horizontal="center" vertical="center"/>
    </xf>
    <xf numFmtId="171" fontId="28" fillId="0" borderId="1" xfId="1" applyNumberFormat="1" applyFont="1" applyBorder="1" applyAlignment="1">
      <alignment horizontal="center" vertical="center"/>
    </xf>
    <xf numFmtId="164" fontId="28" fillId="0" borderId="1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167" fontId="27" fillId="0" borderId="1" xfId="9" applyNumberFormat="1" applyFont="1" applyBorder="1" applyAlignment="1">
      <alignment horizontal="center" vertical="center"/>
    </xf>
    <xf numFmtId="0" fontId="15" fillId="0" borderId="0" xfId="0" applyFont="1"/>
    <xf numFmtId="0" fontId="30" fillId="0" borderId="0" xfId="0" applyFont="1"/>
    <xf numFmtId="0" fontId="15" fillId="0" borderId="0" xfId="0" applyFont="1" applyBorder="1"/>
    <xf numFmtId="0" fontId="3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71" fontId="15" fillId="0" borderId="1" xfId="9" applyNumberFormat="1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171" fontId="30" fillId="0" borderId="1" xfId="9" applyNumberFormat="1" applyFont="1" applyBorder="1" applyAlignment="1">
      <alignment horizontal="center" vertical="center" wrapText="1"/>
    </xf>
    <xf numFmtId="171" fontId="15" fillId="0" borderId="1" xfId="9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171" fontId="30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171" fontId="13" fillId="0" borderId="1" xfId="9" applyNumberFormat="1" applyFont="1" applyBorder="1"/>
    <xf numFmtId="0" fontId="13" fillId="0" borderId="0" xfId="0" applyFont="1" applyBorder="1" applyAlignment="1">
      <alignment horizontal="center"/>
    </xf>
    <xf numFmtId="0" fontId="21" fillId="0" borderId="0" xfId="0" applyFont="1" applyBorder="1"/>
    <xf numFmtId="0" fontId="13" fillId="0" borderId="0" xfId="0" applyFont="1" applyBorder="1"/>
    <xf numFmtId="0" fontId="21" fillId="0" borderId="0" xfId="0" applyFont="1" applyAlignment="1">
      <alignment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left" vertical="top"/>
    </xf>
    <xf numFmtId="167" fontId="21" fillId="0" borderId="1" xfId="9" applyNumberFormat="1" applyFont="1" applyBorder="1"/>
    <xf numFmtId="0" fontId="30" fillId="0" borderId="0" xfId="0" applyFont="1" applyAlignment="1">
      <alignment horizontal="center"/>
    </xf>
    <xf numFmtId="0" fontId="21" fillId="0" borderId="0" xfId="0" applyFont="1" applyAlignment="1">
      <alignment vertical="top"/>
    </xf>
    <xf numFmtId="0" fontId="29" fillId="9" borderId="1" xfId="0" applyFont="1" applyFill="1" applyBorder="1" applyAlignment="1">
      <alignment horizontal="center" vertical="top"/>
    </xf>
    <xf numFmtId="0" fontId="29" fillId="0" borderId="1" xfId="0" applyFont="1" applyBorder="1" applyAlignment="1">
      <alignment vertical="top" wrapText="1"/>
    </xf>
    <xf numFmtId="0" fontId="29" fillId="0" borderId="1" xfId="0" applyFont="1" applyBorder="1" applyAlignment="1">
      <alignment vertical="top"/>
    </xf>
    <xf numFmtId="0" fontId="33" fillId="12" borderId="1" xfId="0" applyFont="1" applyFill="1" applyBorder="1" applyAlignment="1">
      <alignment vertical="top"/>
    </xf>
    <xf numFmtId="0" fontId="29" fillId="12" borderId="1" xfId="0" applyFont="1" applyFill="1" applyBorder="1" applyAlignment="1">
      <alignment vertical="top"/>
    </xf>
    <xf numFmtId="0" fontId="29" fillId="12" borderId="1" xfId="0" applyFont="1" applyFill="1" applyBorder="1" applyAlignment="1">
      <alignment vertical="top" wrapText="1"/>
    </xf>
    <xf numFmtId="0" fontId="33" fillId="0" borderId="1" xfId="0" applyFont="1" applyBorder="1" applyAlignment="1">
      <alignment vertical="top"/>
    </xf>
    <xf numFmtId="0" fontId="31" fillId="12" borderId="1" xfId="0" applyFont="1" applyFill="1" applyBorder="1" applyAlignment="1">
      <alignment horizontal="center" vertical="top"/>
    </xf>
    <xf numFmtId="0" fontId="27" fillId="0" borderId="1" xfId="0" applyFont="1" applyBorder="1" applyAlignment="1">
      <alignment vertical="top"/>
    </xf>
    <xf numFmtId="167" fontId="27" fillId="0" borderId="1" xfId="9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31" fillId="12" borderId="1" xfId="0" applyFont="1" applyFill="1" applyBorder="1" applyAlignment="1">
      <alignment vertical="top"/>
    </xf>
    <xf numFmtId="167" fontId="31" fillId="12" borderId="1" xfId="9" applyNumberFormat="1" applyFont="1" applyFill="1" applyBorder="1" applyAlignment="1">
      <alignment vertical="top"/>
    </xf>
    <xf numFmtId="2" fontId="27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0" fontId="27" fillId="2" borderId="1" xfId="0" applyFont="1" applyFill="1" applyBorder="1" applyAlignment="1">
      <alignment horizontal="center" vertical="top" wrapText="1"/>
    </xf>
    <xf numFmtId="167" fontId="27" fillId="2" borderId="1" xfId="9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left" vertical="center" indent="4"/>
    </xf>
    <xf numFmtId="166" fontId="22" fillId="0" borderId="0" xfId="9" applyNumberFormat="1" applyFont="1"/>
    <xf numFmtId="0" fontId="23" fillId="0" borderId="1" xfId="0" applyFont="1" applyBorder="1" applyAlignment="1">
      <alignment horizontal="center" vertical="center" wrapText="1"/>
    </xf>
    <xf numFmtId="166" fontId="24" fillId="0" borderId="1" xfId="9" applyNumberFormat="1" applyFont="1" applyBorder="1" applyAlignment="1">
      <alignment horizontal="center" vertical="center" wrapText="1"/>
    </xf>
    <xf numFmtId="166" fontId="23" fillId="0" borderId="1" xfId="9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3" fontId="24" fillId="0" borderId="0" xfId="9" applyFont="1" applyFill="1" applyBorder="1" applyAlignment="1">
      <alignment vertical="center"/>
    </xf>
    <xf numFmtId="3" fontId="21" fillId="0" borderId="1" xfId="0" applyNumberFormat="1" applyFont="1" applyBorder="1"/>
    <xf numFmtId="0" fontId="35" fillId="12" borderId="1" xfId="0" applyFont="1" applyFill="1" applyBorder="1" applyAlignment="1">
      <alignment horizontal="center" vertical="center"/>
    </xf>
    <xf numFmtId="0" fontId="35" fillId="12" borderId="1" xfId="0" applyFont="1" applyFill="1" applyBorder="1"/>
    <xf numFmtId="3" fontId="35" fillId="12" borderId="1" xfId="0" applyNumberFormat="1" applyFont="1" applyFill="1" applyBorder="1"/>
    <xf numFmtId="0" fontId="28" fillId="0" borderId="0" xfId="0" applyFont="1"/>
    <xf numFmtId="0" fontId="36" fillId="0" borderId="13" xfId="0" applyFont="1" applyBorder="1" applyAlignment="1"/>
    <xf numFmtId="0" fontId="3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center"/>
    </xf>
    <xf numFmtId="167" fontId="34" fillId="0" borderId="1" xfId="9" applyNumberFormat="1" applyFont="1" applyBorder="1" applyAlignment="1">
      <alignment horizontal="center"/>
    </xf>
    <xf numFmtId="167" fontId="34" fillId="0" borderId="1" xfId="9" applyNumberFormat="1" applyFont="1" applyBorder="1" applyAlignment="1">
      <alignment horizontal="right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167" fontId="34" fillId="0" borderId="1" xfId="9" applyNumberFormat="1" applyFont="1" applyBorder="1" applyAlignment="1">
      <alignment horizontal="center" vertical="center" wrapText="1"/>
    </xf>
    <xf numFmtId="167" fontId="34" fillId="0" borderId="1" xfId="9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center" wrapText="1"/>
    </xf>
    <xf numFmtId="167" fontId="34" fillId="0" borderId="1" xfId="9" applyNumberFormat="1" applyFont="1" applyBorder="1"/>
    <xf numFmtId="167" fontId="34" fillId="0" borderId="7" xfId="9" applyNumberFormat="1" applyFont="1" applyBorder="1" applyAlignment="1">
      <alignment horizontal="right"/>
    </xf>
    <xf numFmtId="0" fontId="34" fillId="0" borderId="8" xfId="0" applyFont="1" applyBorder="1" applyAlignment="1">
      <alignment horizontal="left" vertical="center" wrapText="1"/>
    </xf>
    <xf numFmtId="167" fontId="34" fillId="0" borderId="1" xfId="9" applyNumberFormat="1" applyFont="1" applyBorder="1" applyAlignment="1">
      <alignment horizontal="center" vertical="center"/>
    </xf>
    <xf numFmtId="167" fontId="36" fillId="0" borderId="1" xfId="9" applyNumberFormat="1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/>
    <xf numFmtId="0" fontId="28" fillId="0" borderId="1" xfId="0" applyFont="1" applyBorder="1" applyAlignment="1">
      <alignment horizontal="center" vertical="center"/>
    </xf>
    <xf numFmtId="166" fontId="28" fillId="0" borderId="1" xfId="9" applyNumberFormat="1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166" fontId="28" fillId="0" borderId="1" xfId="9" applyNumberFormat="1" applyFont="1" applyBorder="1"/>
    <xf numFmtId="0" fontId="35" fillId="0" borderId="1" xfId="0" applyFont="1" applyBorder="1"/>
    <xf numFmtId="166" fontId="35" fillId="0" borderId="1" xfId="9" applyNumberFormat="1" applyFont="1" applyBorder="1"/>
    <xf numFmtId="166" fontId="21" fillId="0" borderId="0" xfId="0" applyNumberFormat="1" applyFont="1"/>
    <xf numFmtId="0" fontId="28" fillId="0" borderId="0" xfId="0" applyFont="1" applyAlignment="1">
      <alignment vertical="center"/>
    </xf>
    <xf numFmtId="166" fontId="28" fillId="0" borderId="0" xfId="9" applyNumberFormat="1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166" fontId="35" fillId="0" borderId="1" xfId="9" applyNumberFormat="1" applyFont="1" applyBorder="1" applyAlignment="1">
      <alignment horizontal="center" vertical="center" wrapText="1"/>
    </xf>
    <xf numFmtId="0" fontId="37" fillId="0" borderId="1" xfId="8639" applyFont="1" applyBorder="1" applyAlignment="1" applyProtection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166" fontId="35" fillId="0" borderId="1" xfId="9" applyNumberFormat="1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3" fontId="28" fillId="0" borderId="1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4" fillId="0" borderId="0" xfId="0" applyFont="1" applyBorder="1" applyAlignment="1"/>
    <xf numFmtId="0" fontId="21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1" fillId="0" borderId="3" xfId="0" applyFont="1" applyBorder="1" applyAlignment="1">
      <alignment horizontal="left" vertical="top" wrapText="1"/>
    </xf>
    <xf numFmtId="3" fontId="21" fillId="0" borderId="1" xfId="0" applyNumberFormat="1" applyFont="1" applyBorder="1" applyAlignment="1">
      <alignment horizontal="right" vertical="top"/>
    </xf>
    <xf numFmtId="0" fontId="34" fillId="0" borderId="1" xfId="0" applyFont="1" applyBorder="1" applyAlignment="1">
      <alignment horizontal="right" vertical="top" wrapText="1"/>
    </xf>
    <xf numFmtId="3" fontId="34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horizontal="justify" vertical="top" wrapText="1"/>
    </xf>
    <xf numFmtId="0" fontId="34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3" fontId="13" fillId="0" borderId="2" xfId="0" applyNumberFormat="1" applyFont="1" applyBorder="1"/>
    <xf numFmtId="0" fontId="34" fillId="0" borderId="0" xfId="0" applyFont="1" applyAlignment="1">
      <alignment vertical="top" wrapText="1"/>
    </xf>
    <xf numFmtId="0" fontId="34" fillId="0" borderId="2" xfId="0" applyFont="1" applyBorder="1" applyAlignment="1">
      <alignment horizontal="right" vertical="top" wrapText="1"/>
    </xf>
    <xf numFmtId="3" fontId="34" fillId="0" borderId="2" xfId="0" applyNumberFormat="1" applyFont="1" applyBorder="1" applyAlignment="1">
      <alignment horizontal="right" vertical="top" wrapText="1"/>
    </xf>
    <xf numFmtId="0" fontId="21" fillId="0" borderId="16" xfId="0" applyFont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3" fontId="34" fillId="3" borderId="1" xfId="0" applyNumberFormat="1" applyFont="1" applyFill="1" applyBorder="1" applyAlignment="1">
      <alignment horizontal="right" vertical="top" wrapText="1"/>
    </xf>
    <xf numFmtId="0" fontId="34" fillId="0" borderId="1" xfId="0" applyFont="1" applyBorder="1" applyAlignment="1">
      <alignment horizontal="justify" vertical="top" wrapText="1"/>
    </xf>
    <xf numFmtId="0" fontId="34" fillId="0" borderId="3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3" fontId="21" fillId="0" borderId="7" xfId="0" applyNumberFormat="1" applyFont="1" applyBorder="1" applyAlignment="1">
      <alignment vertical="top" wrapText="1"/>
    </xf>
    <xf numFmtId="0" fontId="21" fillId="0" borderId="7" xfId="0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horizontal="left" vertical="top" wrapText="1"/>
    </xf>
    <xf numFmtId="3" fontId="34" fillId="0" borderId="0" xfId="0" applyNumberFormat="1" applyFont="1"/>
    <xf numFmtId="3" fontId="21" fillId="0" borderId="3" xfId="0" applyNumberFormat="1" applyFont="1" applyBorder="1" applyAlignment="1">
      <alignment wrapText="1"/>
    </xf>
    <xf numFmtId="0" fontId="21" fillId="0" borderId="1" xfId="0" applyFont="1" applyBorder="1" applyAlignment="1">
      <alignment vertical="top" wrapText="1"/>
    </xf>
    <xf numFmtId="0" fontId="34" fillId="0" borderId="0" xfId="0" applyFont="1" applyAlignment="1">
      <alignment horizontal="left" vertical="top" wrapText="1"/>
    </xf>
    <xf numFmtId="3" fontId="34" fillId="0" borderId="1" xfId="0" applyNumberFormat="1" applyFont="1" applyBorder="1"/>
    <xf numFmtId="0" fontId="34" fillId="0" borderId="1" xfId="0" applyFont="1" applyBorder="1" applyAlignment="1">
      <alignment horizontal="left" vertical="top" wrapText="1"/>
    </xf>
    <xf numFmtId="3" fontId="13" fillId="0" borderId="3" xfId="0" applyNumberFormat="1" applyFont="1" applyBorder="1"/>
    <xf numFmtId="0" fontId="34" fillId="0" borderId="7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right" vertical="top"/>
    </xf>
    <xf numFmtId="0" fontId="34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right" vertical="top"/>
    </xf>
    <xf numFmtId="3" fontId="34" fillId="0" borderId="2" xfId="0" applyNumberFormat="1" applyFont="1" applyBorder="1" applyAlignment="1">
      <alignment horizontal="right" vertical="top"/>
    </xf>
    <xf numFmtId="3" fontId="13" fillId="0" borderId="1" xfId="0" applyNumberFormat="1" applyFont="1" applyBorder="1"/>
    <xf numFmtId="3" fontId="21" fillId="0" borderId="3" xfId="0" applyNumberFormat="1" applyFont="1" applyBorder="1" applyAlignment="1">
      <alignment horizontal="right" vertical="top"/>
    </xf>
    <xf numFmtId="3" fontId="34" fillId="0" borderId="0" xfId="0" applyNumberFormat="1" applyFont="1" applyAlignment="1">
      <alignment horizontal="right" vertical="top"/>
    </xf>
    <xf numFmtId="0" fontId="21" fillId="0" borderId="5" xfId="0" applyFont="1" applyBorder="1"/>
    <xf numFmtId="0" fontId="21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171" fontId="13" fillId="0" borderId="1" xfId="9" applyNumberFormat="1" applyFont="1" applyBorder="1" applyAlignment="1">
      <alignment vertical="top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166" fontId="27" fillId="5" borderId="1" xfId="9" applyNumberFormat="1" applyFont="1" applyFill="1" applyBorder="1" applyAlignment="1">
      <alignment horizontal="right" vertical="center" wrapText="1"/>
    </xf>
    <xf numFmtId="166" fontId="27" fillId="5" borderId="1" xfId="9" applyNumberFormat="1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center" wrapText="1"/>
    </xf>
    <xf numFmtId="166" fontId="27" fillId="5" borderId="1" xfId="9" applyNumberFormat="1" applyFont="1" applyFill="1" applyBorder="1" applyAlignment="1">
      <alignment horizontal="right" wrapText="1"/>
    </xf>
    <xf numFmtId="166" fontId="27" fillId="5" borderId="1" xfId="9" applyNumberFormat="1" applyFont="1" applyFill="1" applyBorder="1" applyAlignment="1">
      <alignment wrapText="1"/>
    </xf>
    <xf numFmtId="0" fontId="27" fillId="5" borderId="6" xfId="0" applyFont="1" applyFill="1" applyBorder="1" applyAlignment="1">
      <alignment horizontal="left" vertical="center" wrapText="1"/>
    </xf>
    <xf numFmtId="166" fontId="27" fillId="5" borderId="6" xfId="9" applyNumberFormat="1" applyFont="1" applyFill="1" applyBorder="1" applyAlignment="1">
      <alignment horizontal="right" wrapText="1"/>
    </xf>
    <xf numFmtId="0" fontId="27" fillId="5" borderId="4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 wrapText="1"/>
    </xf>
    <xf numFmtId="171" fontId="21" fillId="0" borderId="0" xfId="1" applyNumberFormat="1" applyFont="1" applyBorder="1" applyAlignment="1">
      <alignment horizontal="center" vertical="center" wrapText="1"/>
    </xf>
    <xf numFmtId="164" fontId="21" fillId="0" borderId="0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4" fillId="0" borderId="0" xfId="0" applyFont="1"/>
    <xf numFmtId="171" fontId="13" fillId="0" borderId="0" xfId="1" applyNumberFormat="1" applyFont="1" applyAlignment="1">
      <alignment horizontal="left" vertical="center" wrapText="1"/>
    </xf>
    <xf numFmtId="171" fontId="21" fillId="0" borderId="0" xfId="1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2" borderId="1" xfId="3033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20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38" fillId="0" borderId="1" xfId="0" applyFont="1" applyBorder="1" applyAlignment="1"/>
    <xf numFmtId="0" fontId="40" fillId="3" borderId="0" xfId="0" applyFont="1" applyFill="1" applyAlignment="1">
      <alignment vertical="center" wrapText="1"/>
    </xf>
    <xf numFmtId="167" fontId="41" fillId="0" borderId="1" xfId="9" applyNumberFormat="1" applyFont="1" applyBorder="1" applyAlignment="1"/>
    <xf numFmtId="0" fontId="42" fillId="0" borderId="0" xfId="0" applyFont="1" applyBorder="1"/>
    <xf numFmtId="0" fontId="40" fillId="0" borderId="0" xfId="0" applyFont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/>
    <xf numFmtId="167" fontId="42" fillId="0" borderId="1" xfId="9" applyNumberFormat="1" applyFont="1" applyBorder="1"/>
    <xf numFmtId="167" fontId="40" fillId="0" borderId="0" xfId="0" applyNumberFormat="1" applyFont="1"/>
    <xf numFmtId="0" fontId="29" fillId="9" borderId="1" xfId="0" applyFont="1" applyFill="1" applyBorder="1" applyAlignment="1">
      <alignment horizontal="center" vertical="top" wrapText="1"/>
    </xf>
    <xf numFmtId="0" fontId="24" fillId="0" borderId="0" xfId="0" applyFont="1" applyAlignment="1">
      <alignment vertical="center"/>
    </xf>
    <xf numFmtId="166" fontId="24" fillId="0" borderId="0" xfId="9" applyNumberFormat="1" applyFont="1"/>
    <xf numFmtId="0" fontId="24" fillId="0" borderId="0" xfId="0" applyFont="1" applyAlignment="1">
      <alignment horizontal="left" vertical="center" indent="2"/>
    </xf>
    <xf numFmtId="0" fontId="38" fillId="2" borderId="1" xfId="0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vertical="top" wrapText="1"/>
    </xf>
    <xf numFmtId="166" fontId="38" fillId="2" borderId="1" xfId="9" applyNumberFormat="1" applyFont="1" applyFill="1" applyBorder="1" applyAlignment="1">
      <alignment horizontal="center" vertical="top" wrapText="1"/>
    </xf>
    <xf numFmtId="0" fontId="38" fillId="2" borderId="1" xfId="0" applyFont="1" applyFill="1" applyBorder="1" applyAlignment="1">
      <alignment horizontal="left" vertical="top" wrapText="1"/>
    </xf>
    <xf numFmtId="0" fontId="38" fillId="0" borderId="1" xfId="0" applyFont="1" applyBorder="1" applyAlignment="1">
      <alignment horizontal="left" vertical="center" wrapText="1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6" fontId="38" fillId="0" borderId="1" xfId="9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0" fontId="40" fillId="0" borderId="1" xfId="0" applyFont="1" applyBorder="1" applyAlignment="1">
      <alignment wrapText="1"/>
    </xf>
    <xf numFmtId="0" fontId="40" fillId="0" borderId="1" xfId="0" applyFont="1" applyBorder="1" applyAlignment="1">
      <alignment horizontal="right" vertical="top"/>
    </xf>
    <xf numFmtId="3" fontId="20" fillId="0" borderId="1" xfId="0" applyNumberFormat="1" applyFont="1" applyBorder="1" applyAlignment="1">
      <alignment horizontal="right" vertical="top"/>
    </xf>
    <xf numFmtId="0" fontId="4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left" vertical="top" wrapText="1"/>
    </xf>
    <xf numFmtId="0" fontId="40" fillId="0" borderId="1" xfId="0" applyFont="1" applyBorder="1" applyAlignment="1">
      <alignment vertical="top"/>
    </xf>
    <xf numFmtId="0" fontId="20" fillId="0" borderId="1" xfId="0" applyFont="1" applyBorder="1"/>
    <xf numFmtId="0" fontId="39" fillId="0" borderId="1" xfId="0" applyFont="1" applyBorder="1"/>
    <xf numFmtId="167" fontId="20" fillId="0" borderId="1" xfId="9" applyNumberFormat="1" applyFont="1" applyBorder="1"/>
    <xf numFmtId="166" fontId="42" fillId="12" borderId="1" xfId="0" applyNumberFormat="1" applyFont="1" applyFill="1" applyBorder="1" applyAlignment="1">
      <alignment vertical="top"/>
    </xf>
    <xf numFmtId="0" fontId="42" fillId="1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67" fontId="4" fillId="0" borderId="1" xfId="9" applyNumberFormat="1" applyFont="1" applyBorder="1" applyAlignment="1">
      <alignment horizontal="center" vertical="top" wrapText="1"/>
    </xf>
    <xf numFmtId="167" fontId="4" fillId="0" borderId="1" xfId="9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/>
    </xf>
    <xf numFmtId="167" fontId="4" fillId="0" borderId="7" xfId="9" applyNumberFormat="1" applyFont="1" applyBorder="1" applyAlignment="1">
      <alignment horizontal="center" vertical="top" wrapText="1"/>
    </xf>
    <xf numFmtId="167" fontId="8" fillId="0" borderId="7" xfId="9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167" fontId="14" fillId="0" borderId="1" xfId="9" applyNumberFormat="1" applyFont="1" applyBorder="1" applyAlignment="1">
      <alignment horizontal="left" vertical="top" wrapText="1"/>
    </xf>
    <xf numFmtId="167" fontId="14" fillId="0" borderId="1" xfId="9" applyNumberFormat="1" applyFont="1" applyBorder="1" applyAlignment="1">
      <alignment horizontal="right" vertical="top" wrapText="1"/>
    </xf>
    <xf numFmtId="167" fontId="14" fillId="0" borderId="1" xfId="9" applyNumberFormat="1" applyFont="1" applyBorder="1" applyAlignment="1">
      <alignment horizontal="right" vertical="top"/>
    </xf>
    <xf numFmtId="167" fontId="43" fillId="0" borderId="1" xfId="9" applyNumberFormat="1" applyFont="1" applyBorder="1" applyAlignment="1">
      <alignment horizontal="center" vertical="top"/>
    </xf>
    <xf numFmtId="167" fontId="43" fillId="0" borderId="1" xfId="9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166" fontId="4" fillId="0" borderId="1" xfId="9" applyNumberFormat="1" applyFont="1" applyBorder="1" applyAlignment="1">
      <alignment horizontal="center" vertical="top"/>
    </xf>
    <xf numFmtId="166" fontId="4" fillId="0" borderId="1" xfId="9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6" fillId="0" borderId="1" xfId="0" applyFont="1" applyFill="1" applyBorder="1" applyAlignment="1">
      <alignment horizontal="center" vertical="top"/>
    </xf>
    <xf numFmtId="166" fontId="16" fillId="0" borderId="1" xfId="9" applyNumberFormat="1" applyFont="1" applyBorder="1" applyAlignment="1">
      <alignment vertical="top"/>
    </xf>
    <xf numFmtId="43" fontId="4" fillId="0" borderId="0" xfId="0" applyNumberFormat="1" applyFont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21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15" fillId="0" borderId="0" xfId="9" applyNumberFormat="1" applyFont="1"/>
    <xf numFmtId="0" fontId="15" fillId="0" borderId="0" xfId="0" applyFont="1" applyAlignment="1">
      <alignment horizontal="center" vertical="center"/>
    </xf>
    <xf numFmtId="171" fontId="4" fillId="6" borderId="1" xfId="1" applyNumberFormat="1" applyFont="1" applyFill="1" applyBorder="1" applyAlignment="1">
      <alignment horizontal="center" vertical="center" textRotation="90" wrapText="1"/>
    </xf>
    <xf numFmtId="171" fontId="4" fillId="6" borderId="1" xfId="1" applyNumberFormat="1" applyFont="1" applyFill="1" applyBorder="1" applyAlignment="1">
      <alignment horizontal="center" vertical="center" wrapText="1"/>
    </xf>
    <xf numFmtId="0" fontId="26" fillId="0" borderId="1" xfId="3033" applyFont="1" applyBorder="1" applyAlignment="1">
      <alignment horizontal="center" vertical="center" textRotation="90" wrapText="1"/>
    </xf>
    <xf numFmtId="171" fontId="4" fillId="6" borderId="5" xfId="1" applyNumberFormat="1" applyFont="1" applyFill="1" applyBorder="1" applyAlignment="1">
      <alignment horizontal="center" vertical="center" textRotation="90" wrapText="1"/>
    </xf>
    <xf numFmtId="171" fontId="4" fillId="6" borderId="1" xfId="1" applyNumberFormat="1" applyFont="1" applyFill="1" applyBorder="1" applyAlignment="1">
      <alignment horizontal="left" vertical="center" wrapText="1"/>
    </xf>
    <xf numFmtId="43" fontId="4" fillId="0" borderId="1" xfId="9" applyFont="1" applyBorder="1" applyAlignment="1">
      <alignment vertical="center"/>
    </xf>
    <xf numFmtId="0" fontId="26" fillId="0" borderId="1" xfId="3033" applyFont="1" applyBorder="1" applyAlignment="1">
      <alignment horizontal="center" vertical="center" wrapText="1"/>
    </xf>
    <xf numFmtId="171" fontId="26" fillId="0" borderId="1" xfId="1" applyNumberFormat="1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1" xfId="5" applyNumberFormat="1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 wrapText="1"/>
    </xf>
    <xf numFmtId="166" fontId="4" fillId="0" borderId="1" xfId="9" applyNumberFormat="1" applyFont="1" applyFill="1" applyBorder="1" applyAlignment="1">
      <alignment vertical="center" wrapText="1"/>
    </xf>
    <xf numFmtId="166" fontId="4" fillId="2" borderId="1" xfId="9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3" fontId="4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left" vertical="center" wrapText="1"/>
    </xf>
    <xf numFmtId="3" fontId="4" fillId="4" borderId="1" xfId="5" applyNumberFormat="1" applyFont="1" applyFill="1" applyBorder="1" applyAlignment="1">
      <alignment horizontal="left" vertical="center" wrapText="1"/>
    </xf>
    <xf numFmtId="166" fontId="4" fillId="0" borderId="1" xfId="9" applyNumberFormat="1" applyFont="1" applyFill="1" applyBorder="1" applyAlignment="1">
      <alignment horizontal="right" vertical="center" wrapText="1"/>
    </xf>
    <xf numFmtId="3" fontId="4" fillId="0" borderId="1" xfId="5" applyNumberFormat="1" applyFont="1" applyBorder="1" applyAlignment="1">
      <alignment horizontal="left" vertical="center" wrapText="1"/>
    </xf>
    <xf numFmtId="3" fontId="4" fillId="2" borderId="1" xfId="5" applyNumberFormat="1" applyFont="1" applyFill="1" applyBorder="1" applyAlignment="1">
      <alignment horizontal="center" vertical="center" wrapText="1"/>
    </xf>
    <xf numFmtId="166" fontId="4" fillId="0" borderId="1" xfId="9" applyNumberFormat="1" applyFont="1" applyBorder="1" applyAlignment="1">
      <alignment horizontal="right" vertical="center" wrapText="1"/>
    </xf>
    <xf numFmtId="166" fontId="26" fillId="0" borderId="1" xfId="9" applyNumberFormat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167" fontId="26" fillId="0" borderId="1" xfId="9" applyNumberFormat="1" applyFont="1" applyBorder="1" applyAlignment="1">
      <alignment horizontal="center" vertical="center"/>
    </xf>
    <xf numFmtId="172" fontId="26" fillId="2" borderId="1" xfId="3033" applyNumberFormat="1" applyFont="1" applyFill="1" applyBorder="1" applyAlignment="1">
      <alignment horizontal="center" vertical="center" wrapText="1"/>
    </xf>
    <xf numFmtId="172" fontId="26" fillId="0" borderId="1" xfId="3033" applyNumberFormat="1" applyFont="1" applyBorder="1" applyAlignment="1">
      <alignment horizontal="center" vertical="center"/>
    </xf>
    <xf numFmtId="0" fontId="26" fillId="0" borderId="1" xfId="3033" applyFont="1" applyBorder="1" applyAlignment="1">
      <alignment horizontal="center" vertical="center"/>
    </xf>
    <xf numFmtId="3" fontId="4" fillId="2" borderId="1" xfId="5" applyNumberFormat="1" applyFont="1" applyFill="1" applyBorder="1" applyAlignment="1">
      <alignment horizontal="left" vertical="center" wrapText="1"/>
    </xf>
    <xf numFmtId="166" fontId="4" fillId="2" borderId="1" xfId="9" applyNumberFormat="1" applyFont="1" applyFill="1" applyBorder="1" applyAlignment="1">
      <alignment vertical="center" wrapText="1"/>
    </xf>
    <xf numFmtId="166" fontId="26" fillId="2" borderId="1" xfId="9" applyNumberFormat="1" applyFont="1" applyFill="1" applyBorder="1" applyAlignment="1">
      <alignment vertical="center" wrapText="1"/>
    </xf>
    <xf numFmtId="166" fontId="4" fillId="0" borderId="1" xfId="9" applyNumberFormat="1" applyFont="1" applyBorder="1" applyAlignment="1">
      <alignment vertical="center" wrapText="1"/>
    </xf>
    <xf numFmtId="0" fontId="4" fillId="2" borderId="3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4" borderId="6" xfId="5" applyNumberFormat="1" applyFont="1" applyFill="1" applyBorder="1" applyAlignment="1">
      <alignment horizontal="left" vertical="center" wrapText="1"/>
    </xf>
    <xf numFmtId="172" fontId="16" fillId="0" borderId="1" xfId="3033" applyNumberFormat="1" applyFont="1" applyBorder="1" applyAlignment="1">
      <alignment horizontal="center" vertical="center"/>
    </xf>
    <xf numFmtId="172" fontId="16" fillId="0" borderId="1" xfId="3033" applyNumberFormat="1" applyFont="1" applyBorder="1" applyAlignment="1">
      <alignment vertical="center"/>
    </xf>
    <xf numFmtId="167" fontId="4" fillId="0" borderId="0" xfId="9" applyNumberFormat="1" applyFont="1"/>
    <xf numFmtId="0" fontId="4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71" fontId="13" fillId="0" borderId="0" xfId="1" applyNumberFormat="1" applyFont="1" applyAlignment="1">
      <alignment vertical="center"/>
    </xf>
    <xf numFmtId="171" fontId="21" fillId="0" borderId="0" xfId="1" applyNumberFormat="1" applyFont="1" applyBorder="1" applyAlignment="1">
      <alignment vertical="center" wrapText="1"/>
    </xf>
    <xf numFmtId="171" fontId="4" fillId="6" borderId="1" xfId="1" applyNumberFormat="1" applyFont="1" applyFill="1" applyBorder="1" applyAlignment="1">
      <alignment vertical="center" wrapText="1"/>
    </xf>
    <xf numFmtId="0" fontId="4" fillId="0" borderId="0" xfId="0" applyFont="1" applyAlignment="1"/>
    <xf numFmtId="0" fontId="28" fillId="0" borderId="1" xfId="3033" applyFont="1" applyBorder="1" applyAlignment="1">
      <alignment vertical="center"/>
    </xf>
    <xf numFmtId="166" fontId="4" fillId="0" borderId="1" xfId="9" applyNumberFormat="1" applyFont="1" applyBorder="1" applyAlignment="1">
      <alignment horizontal="center" vertical="center" wrapText="1"/>
    </xf>
    <xf numFmtId="43" fontId="26" fillId="0" borderId="1" xfId="1" applyNumberFormat="1" applyFont="1" applyBorder="1" applyAlignment="1">
      <alignment horizontal="center" vertical="center"/>
    </xf>
    <xf numFmtId="171" fontId="26" fillId="2" borderId="1" xfId="1" applyNumberFormat="1" applyFont="1" applyFill="1" applyBorder="1" applyAlignment="1">
      <alignment horizontal="center" vertical="center"/>
    </xf>
    <xf numFmtId="164" fontId="26" fillId="2" borderId="1" xfId="1" applyNumberFormat="1" applyFont="1" applyFill="1" applyBorder="1" applyAlignment="1">
      <alignment horizontal="center" vertical="center"/>
    </xf>
    <xf numFmtId="171" fontId="16" fillId="0" borderId="1" xfId="3033" applyNumberFormat="1" applyFont="1" applyBorder="1" applyAlignment="1">
      <alignment vertical="center"/>
    </xf>
    <xf numFmtId="164" fontId="16" fillId="0" borderId="1" xfId="3033" applyNumberFormat="1" applyFont="1" applyBorder="1" applyAlignment="1">
      <alignment vertical="center"/>
    </xf>
    <xf numFmtId="164" fontId="16" fillId="0" borderId="1" xfId="3033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7" fontId="4" fillId="0" borderId="0" xfId="9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171" fontId="4" fillId="6" borderId="3" xfId="1" applyNumberFormat="1" applyFont="1" applyFill="1" applyBorder="1" applyAlignment="1">
      <alignment horizontal="left" vertical="center" wrapText="1"/>
    </xf>
    <xf numFmtId="3" fontId="16" fillId="0" borderId="1" xfId="0" applyNumberFormat="1" applyFont="1" applyFill="1" applyBorder="1" applyAlignment="1">
      <alignment horizontal="right"/>
    </xf>
    <xf numFmtId="1" fontId="16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wrapText="1"/>
    </xf>
    <xf numFmtId="0" fontId="29" fillId="5" borderId="1" xfId="0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15" fillId="7" borderId="1" xfId="0" applyFont="1" applyFill="1" applyBorder="1" applyAlignment="1">
      <alignment horizontal="center" vertical="center" textRotation="90" wrapText="1"/>
    </xf>
    <xf numFmtId="0" fontId="15" fillId="7" borderId="1" xfId="0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center"/>
    </xf>
    <xf numFmtId="0" fontId="15" fillId="8" borderId="1" xfId="0" applyFont="1" applyFill="1" applyBorder="1" applyAlignment="1">
      <alignment horizontal="center" vertical="center"/>
    </xf>
    <xf numFmtId="0" fontId="46" fillId="8" borderId="1" xfId="0" applyFont="1" applyFill="1" applyBorder="1" applyAlignment="1">
      <alignment vertical="center" wrapText="1"/>
    </xf>
    <xf numFmtId="0" fontId="15" fillId="8" borderId="1" xfId="0" applyFont="1" applyFill="1" applyBorder="1" applyAlignment="1">
      <alignment vertical="center"/>
    </xf>
    <xf numFmtId="0" fontId="15" fillId="8" borderId="1" xfId="0" applyFont="1" applyFill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7" fontId="15" fillId="0" borderId="1" xfId="9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7" fontId="15" fillId="0" borderId="1" xfId="9" applyNumberFormat="1" applyFont="1" applyBorder="1" applyAlignment="1">
      <alignment vertical="center" wrapText="1"/>
    </xf>
    <xf numFmtId="167" fontId="15" fillId="0" borderId="1" xfId="9" applyNumberFormat="1" applyFont="1" applyBorder="1" applyAlignment="1">
      <alignment horizontal="right"/>
    </xf>
    <xf numFmtId="43" fontId="15" fillId="0" borderId="0" xfId="0" applyNumberFormat="1" applyFont="1"/>
    <xf numFmtId="167" fontId="30" fillId="0" borderId="1" xfId="9" applyNumberFormat="1" applyFont="1" applyBorder="1" applyAlignment="1"/>
    <xf numFmtId="167" fontId="30" fillId="2" borderId="1" xfId="9" applyNumberFormat="1" applyFont="1" applyFill="1" applyBorder="1" applyAlignment="1"/>
    <xf numFmtId="167" fontId="15" fillId="8" borderId="1" xfId="9" applyNumberFormat="1" applyFont="1" applyFill="1" applyBorder="1" applyAlignment="1">
      <alignment vertical="center"/>
    </xf>
    <xf numFmtId="167" fontId="15" fillId="10" borderId="1" xfId="9" applyNumberFormat="1" applyFont="1" applyFill="1" applyBorder="1" applyAlignment="1">
      <alignment vertical="center"/>
    </xf>
    <xf numFmtId="167" fontId="15" fillId="8" borderId="1" xfId="9" applyNumberFormat="1" applyFont="1" applyFill="1" applyBorder="1" applyAlignment="1">
      <alignment vertical="center" wrapText="1"/>
    </xf>
    <xf numFmtId="3" fontId="15" fillId="2" borderId="1" xfId="0" applyNumberFormat="1" applyFont="1" applyFill="1" applyBorder="1"/>
    <xf numFmtId="164" fontId="15" fillId="2" borderId="1" xfId="0" applyNumberFormat="1" applyFont="1" applyFill="1" applyBorder="1"/>
    <xf numFmtId="0" fontId="30" fillId="0" borderId="1" xfId="0" applyFont="1" applyBorder="1" applyAlignment="1">
      <alignment vertical="center" wrapText="1"/>
    </xf>
    <xf numFmtId="167" fontId="15" fillId="2" borderId="1" xfId="9" applyNumberFormat="1" applyFont="1" applyFill="1" applyBorder="1"/>
    <xf numFmtId="164" fontId="30" fillId="2" borderId="1" xfId="0" applyNumberFormat="1" applyFont="1" applyFill="1" applyBorder="1"/>
    <xf numFmtId="167" fontId="15" fillId="2" borderId="1" xfId="9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7" fontId="15" fillId="0" borderId="1" xfId="9" applyNumberFormat="1" applyFont="1" applyBorder="1" applyAlignment="1">
      <alignment horizontal="center" vertical="center"/>
    </xf>
    <xf numFmtId="167" fontId="15" fillId="0" borderId="1" xfId="9" applyNumberFormat="1" applyFont="1" applyBorder="1" applyAlignment="1">
      <alignment horizontal="center" vertical="center" wrapText="1"/>
    </xf>
    <xf numFmtId="167" fontId="30" fillId="2" borderId="1" xfId="9" applyNumberFormat="1" applyFont="1" applyFill="1" applyBorder="1" applyAlignment="1">
      <alignment vertical="center"/>
    </xf>
    <xf numFmtId="164" fontId="30" fillId="2" borderId="1" xfId="0" applyNumberFormat="1" applyFont="1" applyFill="1" applyBorder="1" applyAlignment="1">
      <alignment vertical="center"/>
    </xf>
    <xf numFmtId="167" fontId="30" fillId="0" borderId="1" xfId="9" applyNumberFormat="1" applyFont="1" applyBorder="1" applyAlignment="1">
      <alignment vertical="center"/>
    </xf>
    <xf numFmtId="167" fontId="15" fillId="2" borderId="1" xfId="9" applyNumberFormat="1" applyFont="1" applyFill="1" applyBorder="1" applyAlignment="1">
      <alignment vertical="center"/>
    </xf>
    <xf numFmtId="0" fontId="15" fillId="0" borderId="1" xfId="0" applyFont="1" applyBorder="1"/>
    <xf numFmtId="167" fontId="15" fillId="2" borderId="4" xfId="9" applyNumberFormat="1" applyFont="1" applyFill="1" applyBorder="1"/>
    <xf numFmtId="2" fontId="15" fillId="0" borderId="1" xfId="0" applyNumberFormat="1" applyFont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vertical="center" wrapText="1"/>
    </xf>
    <xf numFmtId="0" fontId="15" fillId="2" borderId="1" xfId="0" applyFont="1" applyFill="1" applyBorder="1"/>
    <xf numFmtId="167" fontId="15" fillId="3" borderId="1" xfId="9" applyNumberFormat="1" applyFont="1" applyFill="1" applyBorder="1" applyAlignment="1">
      <alignment vertical="center" wrapText="1"/>
    </xf>
    <xf numFmtId="0" fontId="15" fillId="2" borderId="0" xfId="0" applyFont="1" applyFill="1"/>
    <xf numFmtId="0" fontId="47" fillId="3" borderId="1" xfId="0" applyFont="1" applyFill="1" applyBorder="1" applyAlignment="1">
      <alignment vertical="center" wrapText="1"/>
    </xf>
    <xf numFmtId="167" fontId="15" fillId="2" borderId="9" xfId="9" applyNumberFormat="1" applyFont="1" applyFill="1" applyBorder="1"/>
    <xf numFmtId="164" fontId="15" fillId="2" borderId="9" xfId="0" applyNumberFormat="1" applyFont="1" applyFill="1" applyBorder="1"/>
    <xf numFmtId="167" fontId="30" fillId="2" borderId="4" xfId="9" applyNumberFormat="1" applyFont="1" applyFill="1" applyBorder="1" applyAlignment="1"/>
    <xf numFmtId="167" fontId="44" fillId="2" borderId="1" xfId="9" applyNumberFormat="1" applyFont="1" applyFill="1" applyBorder="1" applyAlignment="1">
      <alignment vertical="center"/>
    </xf>
    <xf numFmtId="167" fontId="15" fillId="2" borderId="1" xfId="9" applyNumberFormat="1" applyFont="1" applyFill="1" applyBorder="1" applyAlignment="1">
      <alignment vertical="center" wrapText="1"/>
    </xf>
    <xf numFmtId="167" fontId="15" fillId="10" borderId="1" xfId="9" applyNumberFormat="1" applyFont="1" applyFill="1" applyBorder="1" applyAlignment="1">
      <alignment vertical="center" wrapText="1"/>
    </xf>
    <xf numFmtId="3" fontId="15" fillId="2" borderId="1" xfId="0" applyNumberFormat="1" applyFont="1" applyFill="1" applyBorder="1" applyAlignment="1"/>
    <xf numFmtId="167" fontId="15" fillId="2" borderId="1" xfId="9" applyNumberFormat="1" applyFont="1" applyFill="1" applyBorder="1" applyAlignment="1"/>
    <xf numFmtId="167" fontId="15" fillId="0" borderId="1" xfId="9" applyNumberFormat="1" applyFont="1" applyBorder="1" applyAlignment="1"/>
    <xf numFmtId="167" fontId="15" fillId="0" borderId="1" xfId="9" applyNumberFormat="1" applyFont="1" applyBorder="1" applyAlignment="1">
      <alignment wrapText="1"/>
    </xf>
    <xf numFmtId="0" fontId="30" fillId="3" borderId="1" xfId="0" applyFont="1" applyFill="1" applyBorder="1" applyAlignment="1">
      <alignment vertical="center" wrapText="1"/>
    </xf>
    <xf numFmtId="167" fontId="15" fillId="3" borderId="1" xfId="9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left" vertical="center" wrapText="1" indent="2"/>
    </xf>
    <xf numFmtId="0" fontId="30" fillId="0" borderId="1" xfId="0" applyFont="1" applyBorder="1" applyAlignment="1">
      <alignment horizontal="left" vertical="center" wrapText="1" indent="2"/>
    </xf>
    <xf numFmtId="167" fontId="30" fillId="2" borderId="1" xfId="9" applyNumberFormat="1" applyFont="1" applyFill="1" applyBorder="1" applyAlignment="1">
      <alignment horizontal="right" vertical="center"/>
    </xf>
    <xf numFmtId="167" fontId="15" fillId="2" borderId="1" xfId="9" applyNumberFormat="1" applyFont="1" applyFill="1" applyBorder="1" applyAlignment="1">
      <alignment horizontal="right" vertical="center"/>
    </xf>
    <xf numFmtId="167" fontId="30" fillId="0" borderId="1" xfId="9" applyNumberFormat="1" applyFont="1" applyBorder="1" applyAlignment="1">
      <alignment horizontal="right" vertical="center"/>
    </xf>
    <xf numFmtId="0" fontId="15" fillId="3" borderId="1" xfId="0" applyFont="1" applyFill="1" applyBorder="1" applyAlignment="1">
      <alignment vertical="center" wrapText="1"/>
    </xf>
    <xf numFmtId="164" fontId="15" fillId="2" borderId="1" xfId="0" applyNumberFormat="1" applyFont="1" applyFill="1" applyBorder="1" applyAlignment="1"/>
    <xf numFmtId="166" fontId="27" fillId="2" borderId="0" xfId="9" applyNumberFormat="1" applyFont="1" applyFill="1" applyAlignment="1">
      <alignment horizontal="right"/>
    </xf>
    <xf numFmtId="167" fontId="30" fillId="0" borderId="1" xfId="9" applyNumberFormat="1" applyFont="1" applyBorder="1" applyAlignment="1">
      <alignment horizontal="center"/>
    </xf>
    <xf numFmtId="164" fontId="30" fillId="2" borderId="1" xfId="0" applyNumberFormat="1" applyFont="1" applyFill="1" applyBorder="1" applyAlignment="1">
      <alignment horizontal="center"/>
    </xf>
    <xf numFmtId="166" fontId="30" fillId="2" borderId="1" xfId="9" applyNumberFormat="1" applyFont="1" applyFill="1" applyBorder="1" applyAlignment="1"/>
    <xf numFmtId="0" fontId="48" fillId="8" borderId="1" xfId="0" applyFont="1" applyFill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 indent="1"/>
    </xf>
    <xf numFmtId="164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horizontal="right"/>
    </xf>
    <xf numFmtId="167" fontId="15" fillId="5" borderId="1" xfId="9" applyNumberFormat="1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/>
    </xf>
    <xf numFmtId="167" fontId="30" fillId="9" borderId="1" xfId="9" applyNumberFormat="1" applyFont="1" applyFill="1" applyBorder="1" applyAlignment="1">
      <alignment vertical="center"/>
    </xf>
    <xf numFmtId="167" fontId="30" fillId="12" borderId="1" xfId="9" applyNumberFormat="1" applyFont="1" applyFill="1" applyBorder="1" applyAlignment="1">
      <alignment vertical="center"/>
    </xf>
    <xf numFmtId="167" fontId="30" fillId="9" borderId="1" xfId="9" applyNumberFormat="1" applyFont="1" applyFill="1" applyBorder="1" applyAlignment="1">
      <alignment vertical="center" wrapText="1"/>
    </xf>
    <xf numFmtId="0" fontId="30" fillId="8" borderId="1" xfId="0" applyFont="1" applyFill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3" borderId="1" xfId="0" applyFont="1" applyFill="1" applyBorder="1" applyAlignment="1">
      <alignment vertical="center" wrapText="1"/>
    </xf>
    <xf numFmtId="167" fontId="27" fillId="0" borderId="11" xfId="9" applyNumberFormat="1" applyFont="1" applyBorder="1"/>
    <xf numFmtId="164" fontId="15" fillId="10" borderId="1" xfId="0" applyNumberFormat="1" applyFont="1" applyFill="1" applyBorder="1"/>
    <xf numFmtId="164" fontId="15" fillId="2" borderId="10" xfId="0" applyNumberFormat="1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 wrapText="1"/>
    </xf>
    <xf numFmtId="164" fontId="15" fillId="5" borderId="4" xfId="0" applyNumberFormat="1" applyFont="1" applyFill="1" applyBorder="1"/>
    <xf numFmtId="164" fontId="15" fillId="5" borderId="1" xfId="0" applyNumberFormat="1" applyFont="1" applyFill="1" applyBorder="1"/>
    <xf numFmtId="164" fontId="44" fillId="5" borderId="1" xfId="0" applyNumberFormat="1" applyFont="1" applyFill="1" applyBorder="1"/>
    <xf numFmtId="164" fontId="15" fillId="5" borderId="12" xfId="0" applyNumberFormat="1" applyFont="1" applyFill="1" applyBorder="1" applyAlignment="1">
      <alignment vertical="top" wrapText="1"/>
    </xf>
    <xf numFmtId="167" fontId="15" fillId="5" borderId="1" xfId="9" applyNumberFormat="1" applyFont="1" applyFill="1" applyBorder="1" applyAlignment="1">
      <alignment wrapText="1"/>
    </xf>
    <xf numFmtId="167" fontId="15" fillId="5" borderId="1" xfId="9" applyNumberFormat="1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 vertical="center"/>
    </xf>
    <xf numFmtId="164" fontId="15" fillId="0" borderId="1" xfId="0" applyNumberFormat="1" applyFont="1" applyBorder="1"/>
    <xf numFmtId="0" fontId="15" fillId="11" borderId="1" xfId="0" applyFont="1" applyFill="1" applyBorder="1"/>
    <xf numFmtId="164" fontId="15" fillId="11" borderId="1" xfId="0" applyNumberFormat="1" applyFont="1" applyFill="1" applyBorder="1"/>
    <xf numFmtId="166" fontId="15" fillId="0" borderId="1" xfId="9" applyNumberFormat="1" applyFont="1" applyBorder="1"/>
    <xf numFmtId="0" fontId="41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1" xfId="0" applyFont="1" applyBorder="1"/>
    <xf numFmtId="166" fontId="38" fillId="5" borderId="1" xfId="9" applyNumberFormat="1" applyFont="1" applyFill="1" applyBorder="1" applyAlignment="1">
      <alignment horizontal="left" vertical="center"/>
    </xf>
    <xf numFmtId="166" fontId="38" fillId="0" borderId="1" xfId="9" applyNumberFormat="1" applyFont="1" applyBorder="1" applyAlignment="1">
      <alignment horizontal="left" vertical="center"/>
    </xf>
    <xf numFmtId="166" fontId="41" fillId="0" borderId="1" xfId="9" applyNumberFormat="1" applyFont="1" applyBorder="1" applyAlignment="1">
      <alignment horizontal="left" vertical="center"/>
    </xf>
    <xf numFmtId="0" fontId="38" fillId="0" borderId="1" xfId="0" applyFont="1" applyBorder="1" applyAlignment="1">
      <alignment wrapText="1"/>
    </xf>
    <xf numFmtId="0" fontId="41" fillId="0" borderId="1" xfId="0" applyFont="1" applyBorder="1" applyAlignment="1"/>
    <xf numFmtId="0" fontId="38" fillId="0" borderId="1" xfId="0" applyFont="1" applyFill="1" applyBorder="1"/>
    <xf numFmtId="166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/>
    </xf>
    <xf numFmtId="166" fontId="26" fillId="0" borderId="1" xfId="9" applyNumberFormat="1" applyFont="1" applyBorder="1" applyAlignment="1">
      <alignment horizontal="center"/>
    </xf>
    <xf numFmtId="166" fontId="26" fillId="0" borderId="1" xfId="9" applyNumberFormat="1" applyFont="1" applyBorder="1"/>
    <xf numFmtId="166" fontId="26" fillId="0" borderId="1" xfId="0" applyNumberFormat="1" applyFont="1" applyBorder="1" applyAlignment="1">
      <alignment horizontal="center" vertical="center"/>
    </xf>
    <xf numFmtId="166" fontId="26" fillId="0" borderId="1" xfId="9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166" fontId="26" fillId="0" borderId="1" xfId="9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wrapText="1"/>
    </xf>
    <xf numFmtId="0" fontId="26" fillId="14" borderId="1" xfId="0" applyFont="1" applyFill="1" applyBorder="1" applyAlignment="1">
      <alignment horizontal="center"/>
    </xf>
    <xf numFmtId="166" fontId="26" fillId="14" borderId="1" xfId="9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6" fillId="0" borderId="7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14" fillId="0" borderId="1" xfId="8637" applyFont="1" applyBorder="1" applyAlignment="1">
      <alignment horizontal="justify" vertical="top" wrapText="1"/>
    </xf>
    <xf numFmtId="167" fontId="14" fillId="0" borderId="1" xfId="8638" applyNumberFormat="1" applyFont="1" applyBorder="1" applyAlignment="1">
      <alignment horizontal="right" vertical="top" wrapText="1"/>
    </xf>
    <xf numFmtId="167" fontId="14" fillId="0" borderId="1" xfId="8638" applyNumberFormat="1" applyFont="1" applyBorder="1" applyAlignment="1">
      <alignment horizontal="right" vertical="top"/>
    </xf>
    <xf numFmtId="167" fontId="24" fillId="0" borderId="1" xfId="8637" applyNumberFormat="1" applyFont="1" applyBorder="1" applyAlignment="1">
      <alignment wrapText="1"/>
    </xf>
    <xf numFmtId="167" fontId="24" fillId="0" borderId="1" xfId="8637" applyNumberFormat="1" applyFont="1" applyBorder="1" applyAlignment="1">
      <alignment vertical="center" wrapText="1"/>
    </xf>
    <xf numFmtId="0" fontId="14" fillId="0" borderId="1" xfId="8637" applyFont="1" applyFill="1" applyBorder="1" applyAlignment="1">
      <alignment horizontal="justify" vertical="top" wrapText="1"/>
    </xf>
    <xf numFmtId="0" fontId="24" fillId="0" borderId="1" xfId="8637" applyFont="1" applyBorder="1"/>
    <xf numFmtId="0" fontId="14" fillId="0" borderId="1" xfId="8637" applyFont="1" applyBorder="1" applyAlignment="1">
      <alignment horizontal="center" vertical="top" wrapText="1"/>
    </xf>
    <xf numFmtId="167" fontId="24" fillId="0" borderId="1" xfId="8637" applyNumberFormat="1" applyFont="1" applyBorder="1"/>
    <xf numFmtId="3" fontId="4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26" fillId="0" borderId="0" xfId="0" applyFont="1" applyFill="1" applyAlignment="1">
      <alignment horizontal="left"/>
    </xf>
    <xf numFmtId="0" fontId="26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3" fontId="26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50" fillId="0" borderId="1" xfId="0" applyFont="1" applyFill="1" applyBorder="1" applyAlignment="1">
      <alignment horizontal="left"/>
    </xf>
    <xf numFmtId="0" fontId="2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26" fillId="0" borderId="0" xfId="0" applyFont="1" applyFill="1" applyAlignment="1"/>
    <xf numFmtId="1" fontId="26" fillId="0" borderId="0" xfId="0" applyNumberFormat="1" applyFont="1" applyFill="1" applyAlignment="1">
      <alignment horizontal="right"/>
    </xf>
    <xf numFmtId="166" fontId="15" fillId="0" borderId="1" xfId="0" applyNumberFormat="1" applyFont="1" applyBorder="1"/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6" fontId="8" fillId="0" borderId="6" xfId="9" applyNumberFormat="1" applyFont="1" applyFill="1" applyBorder="1" applyAlignment="1">
      <alignment vertical="center" wrapText="1"/>
    </xf>
    <xf numFmtId="166" fontId="4" fillId="0" borderId="1" xfId="9" applyNumberFormat="1" applyFont="1" applyFill="1" applyBorder="1" applyAlignment="1">
      <alignment horizontal="left" vertical="center" wrapText="1"/>
    </xf>
    <xf numFmtId="166" fontId="8" fillId="0" borderId="1" xfId="9" applyNumberFormat="1" applyFont="1" applyFill="1" applyBorder="1" applyAlignment="1">
      <alignment horizontal="left" vertical="center" wrapText="1"/>
    </xf>
    <xf numFmtId="166" fontId="26" fillId="0" borderId="1" xfId="9" applyNumberFormat="1" applyFont="1" applyFill="1" applyBorder="1" applyAlignment="1"/>
    <xf numFmtId="166" fontId="8" fillId="0" borderId="4" xfId="9" applyNumberFormat="1" applyFont="1" applyFill="1" applyBorder="1" applyAlignment="1">
      <alignment horizontal="center" vertical="center" wrapText="1"/>
    </xf>
    <xf numFmtId="166" fontId="4" fillId="0" borderId="1" xfId="9" applyNumberFormat="1" applyFont="1" applyFill="1" applyBorder="1" applyAlignment="1">
      <alignment horizontal="left" vertical="center"/>
    </xf>
    <xf numFmtId="166" fontId="26" fillId="0" borderId="1" xfId="9" applyNumberFormat="1" applyFont="1" applyFill="1" applyBorder="1" applyAlignment="1">
      <alignment horizontal="left"/>
    </xf>
    <xf numFmtId="166" fontId="4" fillId="0" borderId="1" xfId="9" applyNumberFormat="1" applyFont="1" applyFill="1" applyBorder="1" applyAlignment="1">
      <alignment horizontal="left"/>
    </xf>
    <xf numFmtId="166" fontId="8" fillId="0" borderId="4" xfId="9" applyNumberFormat="1" applyFont="1" applyFill="1" applyBorder="1" applyAlignment="1">
      <alignment horizontal="center"/>
    </xf>
    <xf numFmtId="166" fontId="26" fillId="0" borderId="0" xfId="9" applyNumberFormat="1" applyFont="1" applyFill="1" applyBorder="1" applyAlignment="1">
      <alignment horizontal="left" vertical="center" wrapText="1"/>
    </xf>
    <xf numFmtId="166" fontId="16" fillId="0" borderId="1" xfId="9" applyNumberFormat="1" applyFont="1" applyFill="1" applyBorder="1" applyAlignment="1">
      <alignment horizontal="center"/>
    </xf>
    <xf numFmtId="166" fontId="26" fillId="0" borderId="0" xfId="9" applyNumberFormat="1" applyFont="1" applyFill="1" applyAlignment="1">
      <alignment horizontal="left"/>
    </xf>
    <xf numFmtId="166" fontId="0" fillId="0" borderId="0" xfId="9" applyNumberFormat="1" applyFont="1"/>
    <xf numFmtId="0" fontId="16" fillId="0" borderId="3" xfId="0" applyFont="1" applyFill="1" applyBorder="1" applyAlignment="1"/>
    <xf numFmtId="0" fontId="8" fillId="14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vertical="center" wrapText="1"/>
    </xf>
    <xf numFmtId="43" fontId="8" fillId="14" borderId="1" xfId="9" applyFont="1" applyFill="1" applyBorder="1" applyAlignment="1">
      <alignment vertical="center" wrapText="1"/>
    </xf>
    <xf numFmtId="0" fontId="8" fillId="14" borderId="1" xfId="0" applyFont="1" applyFill="1" applyBorder="1" applyAlignment="1">
      <alignment horizontal="left" vertical="center" wrapText="1"/>
    </xf>
    <xf numFmtId="3" fontId="8" fillId="14" borderId="1" xfId="0" applyNumberFormat="1" applyFont="1" applyFill="1" applyBorder="1" applyAlignment="1">
      <alignment horizontal="right" vertical="center" wrapText="1"/>
    </xf>
    <xf numFmtId="0" fontId="16" fillId="14" borderId="6" xfId="0" applyFont="1" applyFill="1" applyBorder="1" applyAlignment="1"/>
    <xf numFmtId="0" fontId="16" fillId="14" borderId="1" xfId="0" applyFont="1" applyFill="1" applyBorder="1" applyAlignment="1"/>
    <xf numFmtId="0" fontId="8" fillId="14" borderId="3" xfId="0" applyFont="1" applyFill="1" applyBorder="1" applyAlignment="1">
      <alignment vertical="center" wrapText="1"/>
    </xf>
    <xf numFmtId="0" fontId="8" fillId="14" borderId="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6" fontId="0" fillId="0" borderId="1" xfId="9" applyNumberFormat="1" applyFont="1" applyBorder="1" applyAlignment="1">
      <alignment horizontal="center" vertical="center"/>
    </xf>
    <xf numFmtId="166" fontId="8" fillId="14" borderId="1" xfId="0" applyNumberFormat="1" applyFont="1" applyFill="1" applyBorder="1" applyAlignment="1">
      <alignment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51" fillId="14" borderId="1" xfId="0" applyFont="1" applyFill="1" applyBorder="1" applyAlignment="1">
      <alignment horizontal="center"/>
    </xf>
    <xf numFmtId="166" fontId="16" fillId="14" borderId="1" xfId="9" applyNumberFormat="1" applyFont="1" applyFill="1" applyBorder="1" applyAlignment="1"/>
    <xf numFmtId="0" fontId="8" fillId="14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166" fontId="4" fillId="5" borderId="1" xfId="9" applyNumberFormat="1" applyFont="1" applyFill="1" applyBorder="1" applyAlignment="1">
      <alignment horizontal="left" vertical="center" wrapText="1"/>
    </xf>
    <xf numFmtId="166" fontId="4" fillId="5" borderId="1" xfId="9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6" fontId="4" fillId="2" borderId="1" xfId="9" applyNumberFormat="1" applyFont="1" applyFill="1" applyBorder="1" applyAlignment="1">
      <alignment horizontal="left" vertical="center" wrapText="1"/>
    </xf>
    <xf numFmtId="166" fontId="4" fillId="2" borderId="1" xfId="9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44" fillId="0" borderId="0" xfId="0" applyFont="1" applyBorder="1" applyAlignment="1">
      <alignment vertical="center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4" fillId="0" borderId="0" xfId="0" applyFont="1" applyAlignment="1">
      <alignment vertical="center"/>
    </xf>
    <xf numFmtId="0" fontId="30" fillId="9" borderId="3" xfId="0" applyFont="1" applyFill="1" applyBorder="1" applyAlignment="1">
      <alignment horizontal="left" vertical="center" wrapText="1"/>
    </xf>
    <xf numFmtId="0" fontId="30" fillId="9" borderId="4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1" fontId="8" fillId="6" borderId="3" xfId="1" applyNumberFormat="1" applyFont="1" applyFill="1" applyBorder="1" applyAlignment="1">
      <alignment horizontal="left" vertical="center" wrapText="1"/>
    </xf>
    <xf numFmtId="171" fontId="8" fillId="6" borderId="6" xfId="1" applyNumberFormat="1" applyFont="1" applyFill="1" applyBorder="1" applyAlignment="1">
      <alignment horizontal="left" vertical="center" wrapText="1"/>
    </xf>
    <xf numFmtId="171" fontId="8" fillId="6" borderId="4" xfId="1" applyNumberFormat="1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71" fontId="21" fillId="2" borderId="2" xfId="1" applyNumberFormat="1" applyFont="1" applyFill="1" applyBorder="1" applyAlignment="1">
      <alignment horizontal="center" vertical="center" wrapText="1"/>
    </xf>
    <xf numFmtId="171" fontId="21" fillId="2" borderId="7" xfId="1" applyNumberFormat="1" applyFont="1" applyFill="1" applyBorder="1" applyAlignment="1">
      <alignment horizontal="center" vertical="center" wrapText="1"/>
    </xf>
    <xf numFmtId="164" fontId="21" fillId="6" borderId="2" xfId="1" applyNumberFormat="1" applyFont="1" applyFill="1" applyBorder="1" applyAlignment="1">
      <alignment horizontal="center" vertical="center" wrapText="1"/>
    </xf>
    <xf numFmtId="164" fontId="21" fillId="6" borderId="7" xfId="1" applyNumberFormat="1" applyFont="1" applyFill="1" applyBorder="1" applyAlignment="1">
      <alignment horizontal="center" vertical="center" wrapText="1"/>
    </xf>
    <xf numFmtId="171" fontId="21" fillId="6" borderId="1" xfId="1" applyNumberFormat="1" applyFont="1" applyFill="1" applyBorder="1" applyAlignment="1">
      <alignment vertical="center" wrapText="1"/>
    </xf>
    <xf numFmtId="171" fontId="21" fillId="6" borderId="1" xfId="1" applyNumberFormat="1" applyFont="1" applyFill="1" applyBorder="1" applyAlignment="1">
      <alignment horizontal="left" vertical="center" wrapText="1"/>
    </xf>
    <xf numFmtId="171" fontId="21" fillId="6" borderId="1" xfId="1" applyNumberFormat="1" applyFont="1" applyFill="1" applyBorder="1" applyAlignment="1">
      <alignment horizontal="center" vertical="center" wrapText="1"/>
    </xf>
    <xf numFmtId="171" fontId="21" fillId="6" borderId="3" xfId="1" applyNumberFormat="1" applyFont="1" applyFill="1" applyBorder="1" applyAlignment="1">
      <alignment horizontal="center" vertical="center" wrapText="1"/>
    </xf>
    <xf numFmtId="171" fontId="21" fillId="6" borderId="6" xfId="1" applyNumberFormat="1" applyFont="1" applyFill="1" applyBorder="1" applyAlignment="1">
      <alignment horizontal="center" vertical="center" wrapText="1"/>
    </xf>
    <xf numFmtId="171" fontId="21" fillId="6" borderId="4" xfId="1" applyNumberFormat="1" applyFont="1" applyFill="1" applyBorder="1" applyAlignment="1">
      <alignment horizontal="center" vertical="center" wrapText="1"/>
    </xf>
    <xf numFmtId="164" fontId="4" fillId="6" borderId="2" xfId="1" applyNumberFormat="1" applyFont="1" applyFill="1" applyBorder="1" applyAlignment="1">
      <alignment horizontal="center" vertical="center" wrapText="1"/>
    </xf>
    <xf numFmtId="164" fontId="4" fillId="6" borderId="7" xfId="1" applyNumberFormat="1" applyFont="1" applyFill="1" applyBorder="1" applyAlignment="1">
      <alignment horizontal="center" vertical="center" wrapText="1"/>
    </xf>
    <xf numFmtId="0" fontId="16" fillId="0" borderId="1" xfId="3033" applyFont="1" applyBorder="1" applyAlignment="1">
      <alignment horizontal="center" vertical="center"/>
    </xf>
    <xf numFmtId="171" fontId="13" fillId="0" borderId="0" xfId="1" applyNumberFormat="1" applyFont="1" applyAlignment="1">
      <alignment horizontal="center" vertical="center" wrapText="1"/>
    </xf>
    <xf numFmtId="171" fontId="4" fillId="6" borderId="1" xfId="1" applyNumberFormat="1" applyFont="1" applyFill="1" applyBorder="1" applyAlignment="1">
      <alignment vertical="center" wrapText="1"/>
    </xf>
    <xf numFmtId="171" fontId="4" fillId="6" borderId="1" xfId="1" applyNumberFormat="1" applyFont="1" applyFill="1" applyBorder="1" applyAlignment="1">
      <alignment horizontal="left" vertical="center" wrapText="1"/>
    </xf>
    <xf numFmtId="171" fontId="4" fillId="6" borderId="1" xfId="1" applyNumberFormat="1" applyFont="1" applyFill="1" applyBorder="1" applyAlignment="1">
      <alignment horizontal="center" vertical="center" wrapText="1"/>
    </xf>
    <xf numFmtId="171" fontId="4" fillId="6" borderId="3" xfId="1" applyNumberFormat="1" applyFont="1" applyFill="1" applyBorder="1" applyAlignment="1">
      <alignment horizontal="center" vertical="center" wrapText="1"/>
    </xf>
    <xf numFmtId="171" fontId="4" fillId="6" borderId="6" xfId="1" applyNumberFormat="1" applyFont="1" applyFill="1" applyBorder="1" applyAlignment="1">
      <alignment horizontal="center" vertical="center" wrapText="1"/>
    </xf>
    <xf numFmtId="171" fontId="4" fillId="6" borderId="4" xfId="1" applyNumberFormat="1" applyFont="1" applyFill="1" applyBorder="1" applyAlignment="1">
      <alignment horizontal="center" vertical="center" wrapText="1"/>
    </xf>
    <xf numFmtId="171" fontId="4" fillId="2" borderId="2" xfId="1" applyNumberFormat="1" applyFont="1" applyFill="1" applyBorder="1" applyAlignment="1">
      <alignment horizontal="center" vertical="center" wrapText="1"/>
    </xf>
    <xf numFmtId="171" fontId="4" fillId="2" borderId="7" xfId="1" applyNumberFormat="1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left" vertical="center" wrapText="1"/>
    </xf>
    <xf numFmtId="0" fontId="8" fillId="0" borderId="6" xfId="5" applyFont="1" applyFill="1" applyBorder="1" applyAlignment="1">
      <alignment horizontal="left" vertical="center" wrapText="1"/>
    </xf>
    <xf numFmtId="0" fontId="8" fillId="0" borderId="4" xfId="5" applyFont="1" applyFill="1" applyBorder="1" applyAlignment="1">
      <alignment horizontal="left" vertical="center" wrapText="1"/>
    </xf>
    <xf numFmtId="0" fontId="8" fillId="0" borderId="3" xfId="5" applyNumberFormat="1" applyFont="1" applyFill="1" applyBorder="1" applyAlignment="1">
      <alignment horizontal="left" vertical="center" wrapText="1"/>
    </xf>
    <xf numFmtId="0" fontId="8" fillId="0" borderId="6" xfId="5" applyNumberFormat="1" applyFont="1" applyFill="1" applyBorder="1" applyAlignment="1">
      <alignment horizontal="left" vertical="center" wrapText="1"/>
    </xf>
    <xf numFmtId="0" fontId="8" fillId="0" borderId="4" xfId="5" applyNumberFormat="1" applyFont="1" applyFill="1" applyBorder="1" applyAlignment="1">
      <alignment horizontal="left" vertical="center" wrapText="1"/>
    </xf>
    <xf numFmtId="171" fontId="4" fillId="13" borderId="3" xfId="1" applyNumberFormat="1" applyFont="1" applyFill="1" applyBorder="1" applyAlignment="1">
      <alignment horizontal="left" vertical="center" wrapText="1"/>
    </xf>
    <xf numFmtId="171" fontId="4" fillId="13" borderId="6" xfId="1" applyNumberFormat="1" applyFont="1" applyFill="1" applyBorder="1" applyAlignment="1">
      <alignment horizontal="left" vertical="center" wrapText="1"/>
    </xf>
    <xf numFmtId="171" fontId="4" fillId="13" borderId="4" xfId="1" applyNumberFormat="1" applyFont="1" applyFill="1" applyBorder="1" applyAlignment="1">
      <alignment horizontal="left" vertical="center" wrapText="1"/>
    </xf>
    <xf numFmtId="0" fontId="14" fillId="0" borderId="1" xfId="8637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center"/>
    </xf>
    <xf numFmtId="0" fontId="43" fillId="0" borderId="3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167" fontId="14" fillId="0" borderId="1" xfId="9" applyNumberFormat="1" applyFont="1" applyBorder="1" applyAlignment="1">
      <alignment horizontal="left" vertical="top" wrapText="1"/>
    </xf>
    <xf numFmtId="167" fontId="14" fillId="0" borderId="1" xfId="9" applyNumberFormat="1" applyFont="1" applyBorder="1" applyAlignment="1">
      <alignment horizontal="right" vertical="top" wrapText="1"/>
    </xf>
    <xf numFmtId="167" fontId="14" fillId="0" borderId="1" xfId="9" applyNumberFormat="1" applyFont="1" applyBorder="1" applyAlignment="1">
      <alignment horizontal="right" vertical="top"/>
    </xf>
    <xf numFmtId="0" fontId="41" fillId="0" borderId="3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3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26" fillId="0" borderId="3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14" borderId="2" xfId="0" applyFont="1" applyFill="1" applyBorder="1" applyAlignment="1">
      <alignment horizontal="center" vertical="center"/>
    </xf>
    <xf numFmtId="0" fontId="26" fillId="14" borderId="7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 wrapText="1"/>
    </xf>
    <xf numFmtId="0" fontId="26" fillId="14" borderId="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 wrapText="1"/>
    </xf>
    <xf numFmtId="0" fontId="26" fillId="14" borderId="6" xfId="0" applyFont="1" applyFill="1" applyBorder="1" applyAlignment="1">
      <alignment horizontal="center" vertical="center" wrapText="1"/>
    </xf>
    <xf numFmtId="0" fontId="26" fillId="14" borderId="4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/>
    </xf>
    <xf numFmtId="0" fontId="26" fillId="14" borderId="6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166" fontId="38" fillId="0" borderId="2" xfId="9" applyNumberFormat="1" applyFont="1" applyBorder="1" applyAlignment="1">
      <alignment horizontal="left" vertical="center"/>
    </xf>
    <xf numFmtId="166" fontId="38" fillId="0" borderId="5" xfId="9" applyNumberFormat="1" applyFont="1" applyBorder="1" applyAlignment="1">
      <alignment horizontal="left" vertical="center"/>
    </xf>
    <xf numFmtId="166" fontId="38" fillId="0" borderId="7" xfId="9" applyNumberFormat="1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166" fontId="38" fillId="0" borderId="1" xfId="9" applyNumberFormat="1" applyFont="1" applyBorder="1" applyAlignment="1">
      <alignment horizontal="left" vertical="center"/>
    </xf>
    <xf numFmtId="166" fontId="41" fillId="0" borderId="1" xfId="9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41" fillId="0" borderId="13" xfId="0" applyFont="1" applyBorder="1" applyAlignment="1">
      <alignment horizontal="center"/>
    </xf>
    <xf numFmtId="0" fontId="41" fillId="0" borderId="2" xfId="0" applyFont="1" applyBorder="1" applyAlignment="1">
      <alignment vertical="center" wrapText="1"/>
    </xf>
    <xf numFmtId="0" fontId="41" fillId="0" borderId="7" xfId="0" applyFont="1" applyBorder="1" applyAlignment="1">
      <alignment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wrapText="1"/>
    </xf>
    <xf numFmtId="0" fontId="41" fillId="0" borderId="6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12" borderId="3" xfId="0" applyFont="1" applyFill="1" applyBorder="1" applyAlignment="1">
      <alignment horizontal="center"/>
    </xf>
    <xf numFmtId="0" fontId="35" fillId="12" borderId="4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center" vertical="top" wrapText="1"/>
    </xf>
    <xf numFmtId="0" fontId="31" fillId="12" borderId="3" xfId="0" applyFont="1" applyFill="1" applyBorder="1" applyAlignment="1">
      <alignment horizontal="center" vertical="top"/>
    </xf>
    <xf numFmtId="0" fontId="31" fillId="12" borderId="4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21" fillId="0" borderId="14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3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4" xfId="0" applyFont="1" applyBorder="1" applyAlignment="1">
      <alignment horizontal="center"/>
    </xf>
    <xf numFmtId="0" fontId="8" fillId="12" borderId="1" xfId="0" applyFont="1" applyFill="1" applyBorder="1" applyAlignment="1">
      <alignment horizontal="center" vertical="center" wrapText="1"/>
    </xf>
    <xf numFmtId="1" fontId="8" fillId="12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49" fillId="0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6" fontId="8" fillId="12" borderId="2" xfId="9" applyNumberFormat="1" applyFont="1" applyFill="1" applyBorder="1" applyAlignment="1">
      <alignment horizontal="center" vertical="center" wrapText="1"/>
    </xf>
    <xf numFmtId="166" fontId="8" fillId="12" borderId="7" xfId="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4" fillId="0" borderId="2" xfId="9" applyNumberFormat="1" applyFont="1" applyFill="1" applyBorder="1" applyAlignment="1">
      <alignment horizontal="center" vertical="center" wrapText="1"/>
    </xf>
    <xf numFmtId="166" fontId="4" fillId="0" borderId="5" xfId="9" applyNumberFormat="1" applyFont="1" applyFill="1" applyBorder="1" applyAlignment="1">
      <alignment horizontal="center" vertical="center" wrapText="1"/>
    </xf>
    <xf numFmtId="166" fontId="4" fillId="0" borderId="7" xfId="9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top"/>
    </xf>
    <xf numFmtId="0" fontId="33" fillId="0" borderId="1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0" fontId="29" fillId="9" borderId="1" xfId="0" applyFont="1" applyFill="1" applyBorder="1" applyAlignment="1">
      <alignment horizontal="center" vertical="top"/>
    </xf>
    <xf numFmtId="0" fontId="29" fillId="0" borderId="2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/>
    </xf>
    <xf numFmtId="0" fontId="42" fillId="12" borderId="3" xfId="0" applyFont="1" applyFill="1" applyBorder="1" applyAlignment="1">
      <alignment horizontal="center" vertical="top"/>
    </xf>
    <xf numFmtId="0" fontId="42" fillId="12" borderId="6" xfId="0" applyFont="1" applyFill="1" applyBorder="1" applyAlignment="1">
      <alignment horizontal="center" vertical="top"/>
    </xf>
    <xf numFmtId="0" fontId="42" fillId="12" borderId="4" xfId="0" applyFont="1" applyFill="1" applyBorder="1" applyAlignment="1">
      <alignment horizontal="center" vertical="top"/>
    </xf>
    <xf numFmtId="0" fontId="21" fillId="0" borderId="13" xfId="0" applyFont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right"/>
    </xf>
    <xf numFmtId="3" fontId="8" fillId="5" borderId="1" xfId="0" applyNumberFormat="1" applyFont="1" applyFill="1" applyBorder="1" applyAlignment="1">
      <alignment horizontal="right" vertical="center"/>
    </xf>
    <xf numFmtId="3" fontId="8" fillId="5" borderId="1" xfId="0" applyNumberFormat="1" applyFont="1" applyFill="1" applyBorder="1" applyAlignment="1">
      <alignment horizontal="right" vertical="center" wrapText="1"/>
    </xf>
  </cellXfs>
  <cellStyles count="8640">
    <cellStyle name="Comma" xfId="9" builtinId="3"/>
    <cellStyle name="Comma 12 2" xfId="29"/>
    <cellStyle name="Comma 2" xfId="1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2" xfId="2"/>
    <cellStyle name="Comma 2 2 10" xfId="36"/>
    <cellStyle name="Comma 2 2 10 2" xfId="37"/>
    <cellStyle name="Comma 2 2 10 2 2" xfId="38"/>
    <cellStyle name="Comma 2 2 10 2 3" xfId="39"/>
    <cellStyle name="Comma 2 2 10 2 4" xfId="40"/>
    <cellStyle name="Comma 2 2 10 2 5" xfId="41"/>
    <cellStyle name="Comma 2 2 10 3" xfId="42"/>
    <cellStyle name="Comma 2 2 10 3 2" xfId="43"/>
    <cellStyle name="Comma 2 2 10 3 3" xfId="44"/>
    <cellStyle name="Comma 2 2 10 3 4" xfId="45"/>
    <cellStyle name="Comma 2 2 10 3 5" xfId="46"/>
    <cellStyle name="Comma 2 2 10 4" xfId="47"/>
    <cellStyle name="Comma 2 2 10 4 2" xfId="48"/>
    <cellStyle name="Comma 2 2 10 4 3" xfId="49"/>
    <cellStyle name="Comma 2 2 10 4 4" xfId="50"/>
    <cellStyle name="Comma 2 2 10 4 5" xfId="51"/>
    <cellStyle name="Comma 2 2 10 5" xfId="52"/>
    <cellStyle name="Comma 2 2 10 6" xfId="53"/>
    <cellStyle name="Comma 2 2 10 7" xfId="54"/>
    <cellStyle name="Comma 2 2 10 8" xfId="55"/>
    <cellStyle name="Comma 2 2 11" xfId="56"/>
    <cellStyle name="Comma 2 2 11 2" xfId="57"/>
    <cellStyle name="Comma 2 2 11 2 2" xfId="58"/>
    <cellStyle name="Comma 2 2 11 2 3" xfId="59"/>
    <cellStyle name="Comma 2 2 11 2 4" xfId="60"/>
    <cellStyle name="Comma 2 2 11 2 5" xfId="61"/>
    <cellStyle name="Comma 2 2 11 3" xfId="62"/>
    <cellStyle name="Comma 2 2 11 3 2" xfId="63"/>
    <cellStyle name="Comma 2 2 11 3 3" xfId="64"/>
    <cellStyle name="Comma 2 2 11 3 4" xfId="65"/>
    <cellStyle name="Comma 2 2 11 3 5" xfId="66"/>
    <cellStyle name="Comma 2 2 11 4" xfId="67"/>
    <cellStyle name="Comma 2 2 11 4 2" xfId="68"/>
    <cellStyle name="Comma 2 2 11 4 3" xfId="69"/>
    <cellStyle name="Comma 2 2 11 4 4" xfId="70"/>
    <cellStyle name="Comma 2 2 11 4 5" xfId="71"/>
    <cellStyle name="Comma 2 2 11 5" xfId="72"/>
    <cellStyle name="Comma 2 2 11 6" xfId="73"/>
    <cellStyle name="Comma 2 2 11 7" xfId="74"/>
    <cellStyle name="Comma 2 2 11 8" xfId="75"/>
    <cellStyle name="Comma 2 2 12" xfId="76"/>
    <cellStyle name="Comma 2 2 12 2" xfId="77"/>
    <cellStyle name="Comma 2 2 12 3" xfId="78"/>
    <cellStyle name="Comma 2 2 12 4" xfId="79"/>
    <cellStyle name="Comma 2 2 12 5" xfId="80"/>
    <cellStyle name="Comma 2 2 13" xfId="81"/>
    <cellStyle name="Comma 2 2 13 2" xfId="82"/>
    <cellStyle name="Comma 2 2 13 3" xfId="83"/>
    <cellStyle name="Comma 2 2 13 4" xfId="84"/>
    <cellStyle name="Comma 2 2 13 5" xfId="85"/>
    <cellStyle name="Comma 2 2 14" xfId="86"/>
    <cellStyle name="Comma 2 2 14 2" xfId="87"/>
    <cellStyle name="Comma 2 2 14 3" xfId="88"/>
    <cellStyle name="Comma 2 2 14 4" xfId="89"/>
    <cellStyle name="Comma 2 2 14 5" xfId="90"/>
    <cellStyle name="Comma 2 2 15" xfId="91"/>
    <cellStyle name="Comma 2 2 16" xfId="92"/>
    <cellStyle name="Comma 2 2 17" xfId="93"/>
    <cellStyle name="Comma 2 2 18" xfId="94"/>
    <cellStyle name="Comma 2 2 19" xfId="95"/>
    <cellStyle name="Comma 2 2 2" xfId="96"/>
    <cellStyle name="Comma 2 2 2 10" xfId="97"/>
    <cellStyle name="Comma 2 2 2 11" xfId="98"/>
    <cellStyle name="Comma 2 2 2 12" xfId="99"/>
    <cellStyle name="Comma 2 2 2 13" xfId="100"/>
    <cellStyle name="Comma 2 2 2 14" xfId="101"/>
    <cellStyle name="Comma 2 2 2 15" xfId="102"/>
    <cellStyle name="Comma 2 2 2 16" xfId="103"/>
    <cellStyle name="Comma 2 2 2 17" xfId="104"/>
    <cellStyle name="Comma 2 2 2 18" xfId="105"/>
    <cellStyle name="Comma 2 2 2 19" xfId="106"/>
    <cellStyle name="Comma 2 2 2 2" xfId="107"/>
    <cellStyle name="Comma 2 2 2 2 2" xfId="108"/>
    <cellStyle name="Comma 2 2 2 2 2 10" xfId="109"/>
    <cellStyle name="Comma 2 2 2 2 2 11" xfId="110"/>
    <cellStyle name="Comma 2 2 2 2 2 2" xfId="111"/>
    <cellStyle name="Comma 2 2 2 2 2 2 2" xfId="112"/>
    <cellStyle name="Comma 2 2 2 2 2 2 2 2" xfId="113"/>
    <cellStyle name="Comma 2 2 2 2 2 2 2 3" xfId="114"/>
    <cellStyle name="Comma 2 2 2 2 2 2 2 4" xfId="115"/>
    <cellStyle name="Comma 2 2 2 2 2 2 2 5" xfId="116"/>
    <cellStyle name="Comma 2 2 2 2 2 2 3" xfId="117"/>
    <cellStyle name="Comma 2 2 2 2 2 2 4" xfId="118"/>
    <cellStyle name="Comma 2 2 2 2 2 2 5" xfId="119"/>
    <cellStyle name="Comma 2 2 2 2 2 3" xfId="120"/>
    <cellStyle name="Comma 2 2 2 2 2 4" xfId="121"/>
    <cellStyle name="Comma 2 2 2 2 2 5" xfId="122"/>
    <cellStyle name="Comma 2 2 2 2 2 6" xfId="123"/>
    <cellStyle name="Comma 2 2 2 2 2 7" xfId="124"/>
    <cellStyle name="Comma 2 2 2 2 2 8" xfId="125"/>
    <cellStyle name="Comma 2 2 2 2 2 9" xfId="126"/>
    <cellStyle name="Comma 2 2 2 2 3" xfId="127"/>
    <cellStyle name="Comma 2 2 2 2 3 2" xfId="128"/>
    <cellStyle name="Comma 2 2 2 2 3 3" xfId="129"/>
    <cellStyle name="Comma 2 2 2 2 3 4" xfId="130"/>
    <cellStyle name="Comma 2 2 2 2 3 5" xfId="131"/>
    <cellStyle name="Comma 2 2 2 2 4" xfId="132"/>
    <cellStyle name="Comma 2 2 2 2 4 2" xfId="133"/>
    <cellStyle name="Comma 2 2 2 2 4 3" xfId="134"/>
    <cellStyle name="Comma 2 2 2 2 4 4" xfId="135"/>
    <cellStyle name="Comma 2 2 2 2 4 5" xfId="136"/>
    <cellStyle name="Comma 2 2 2 2 5" xfId="137"/>
    <cellStyle name="Comma 2 2 2 2 6" xfId="138"/>
    <cellStyle name="Comma 2 2 2 2 7" xfId="139"/>
    <cellStyle name="Comma 2 2 2 20" xfId="140"/>
    <cellStyle name="Comma 2 2 2 21" xfId="141"/>
    <cellStyle name="Comma 2 2 2 3" xfId="142"/>
    <cellStyle name="Comma 2 2 2 4" xfId="143"/>
    <cellStyle name="Comma 2 2 2 5" xfId="144"/>
    <cellStyle name="Comma 2 2 2 6" xfId="145"/>
    <cellStyle name="Comma 2 2 2 7" xfId="146"/>
    <cellStyle name="Comma 2 2 2 8" xfId="147"/>
    <cellStyle name="Comma 2 2 2 9" xfId="148"/>
    <cellStyle name="Comma 2 2 20" xfId="149"/>
    <cellStyle name="Comma 2 2 3" xfId="150"/>
    <cellStyle name="Comma 2 2 3 10" xfId="151"/>
    <cellStyle name="Comma 2 2 3 11" xfId="152"/>
    <cellStyle name="Comma 2 2 3 11 2" xfId="153"/>
    <cellStyle name="Comma 2 2 3 11 3" xfId="154"/>
    <cellStyle name="Comma 2 2 3 11 4" xfId="155"/>
    <cellStyle name="Comma 2 2 3 11 5" xfId="156"/>
    <cellStyle name="Comma 2 2 3 12" xfId="157"/>
    <cellStyle name="Comma 2 2 3 12 2" xfId="158"/>
    <cellStyle name="Comma 2 2 3 12 3" xfId="159"/>
    <cellStyle name="Comma 2 2 3 12 4" xfId="160"/>
    <cellStyle name="Comma 2 2 3 12 5" xfId="161"/>
    <cellStyle name="Comma 2 2 3 13" xfId="162"/>
    <cellStyle name="Comma 2 2 3 13 2" xfId="163"/>
    <cellStyle name="Comma 2 2 3 13 3" xfId="164"/>
    <cellStyle name="Comma 2 2 3 13 4" xfId="165"/>
    <cellStyle name="Comma 2 2 3 13 5" xfId="166"/>
    <cellStyle name="Comma 2 2 3 14" xfId="167"/>
    <cellStyle name="Comma 2 2 3 15" xfId="168"/>
    <cellStyle name="Comma 2 2 3 16" xfId="169"/>
    <cellStyle name="Comma 2 2 3 17" xfId="170"/>
    <cellStyle name="Comma 2 2 3 2" xfId="171"/>
    <cellStyle name="Comma 2 2 3 3" xfId="172"/>
    <cellStyle name="Comma 2 2 3 4" xfId="173"/>
    <cellStyle name="Comma 2 2 3 5" xfId="174"/>
    <cellStyle name="Comma 2 2 3 6" xfId="175"/>
    <cellStyle name="Comma 2 2 3 7" xfId="176"/>
    <cellStyle name="Comma 2 2 3 8" xfId="177"/>
    <cellStyle name="Comma 2 2 3 9" xfId="178"/>
    <cellStyle name="Comma 2 2 4" xfId="179"/>
    <cellStyle name="Comma 2 2 4 2" xfId="180"/>
    <cellStyle name="Comma 2 2 4 2 2" xfId="181"/>
    <cellStyle name="Comma 2 2 4 2 3" xfId="182"/>
    <cellStyle name="Comma 2 2 4 2 4" xfId="183"/>
    <cellStyle name="Comma 2 2 4 2 5" xfId="184"/>
    <cellStyle name="Comma 2 2 4 3" xfId="185"/>
    <cellStyle name="Comma 2 2 4 3 2" xfId="186"/>
    <cellStyle name="Comma 2 2 4 3 3" xfId="187"/>
    <cellStyle name="Comma 2 2 4 3 4" xfId="188"/>
    <cellStyle name="Comma 2 2 4 3 5" xfId="189"/>
    <cellStyle name="Comma 2 2 4 4" xfId="190"/>
    <cellStyle name="Comma 2 2 4 4 2" xfId="191"/>
    <cellStyle name="Comma 2 2 4 4 3" xfId="192"/>
    <cellStyle name="Comma 2 2 4 4 4" xfId="193"/>
    <cellStyle name="Comma 2 2 4 4 5" xfId="194"/>
    <cellStyle name="Comma 2 2 4 5" xfId="195"/>
    <cellStyle name="Comma 2 2 4 6" xfId="196"/>
    <cellStyle name="Comma 2 2 4 7" xfId="197"/>
    <cellStyle name="Comma 2 2 4 8" xfId="198"/>
    <cellStyle name="Comma 2 2 5" xfId="199"/>
    <cellStyle name="Comma 2 2 5 2" xfId="200"/>
    <cellStyle name="Comma 2 2 5 2 2" xfId="201"/>
    <cellStyle name="Comma 2 2 5 2 3" xfId="202"/>
    <cellStyle name="Comma 2 2 5 2 4" xfId="203"/>
    <cellStyle name="Comma 2 2 5 2 5" xfId="204"/>
    <cellStyle name="Comma 2 2 5 3" xfId="205"/>
    <cellStyle name="Comma 2 2 5 3 2" xfId="206"/>
    <cellStyle name="Comma 2 2 5 3 3" xfId="207"/>
    <cellStyle name="Comma 2 2 5 3 4" xfId="208"/>
    <cellStyle name="Comma 2 2 5 3 5" xfId="209"/>
    <cellStyle name="Comma 2 2 5 4" xfId="210"/>
    <cellStyle name="Comma 2 2 5 4 2" xfId="211"/>
    <cellStyle name="Comma 2 2 5 4 3" xfId="212"/>
    <cellStyle name="Comma 2 2 5 4 4" xfId="213"/>
    <cellStyle name="Comma 2 2 5 4 5" xfId="214"/>
    <cellStyle name="Comma 2 2 5 5" xfId="215"/>
    <cellStyle name="Comma 2 2 5 6" xfId="216"/>
    <cellStyle name="Comma 2 2 5 7" xfId="217"/>
    <cellStyle name="Comma 2 2 5 8" xfId="218"/>
    <cellStyle name="Comma 2 2 6" xfId="219"/>
    <cellStyle name="Comma 2 2 6 2" xfId="220"/>
    <cellStyle name="Comma 2 2 6 2 2" xfId="221"/>
    <cellStyle name="Comma 2 2 6 2 3" xfId="222"/>
    <cellStyle name="Comma 2 2 6 2 4" xfId="223"/>
    <cellStyle name="Comma 2 2 6 2 5" xfId="224"/>
    <cellStyle name="Comma 2 2 6 3" xfId="225"/>
    <cellStyle name="Comma 2 2 6 3 2" xfId="226"/>
    <cellStyle name="Comma 2 2 6 3 3" xfId="227"/>
    <cellStyle name="Comma 2 2 6 3 4" xfId="228"/>
    <cellStyle name="Comma 2 2 6 3 5" xfId="229"/>
    <cellStyle name="Comma 2 2 6 4" xfId="230"/>
    <cellStyle name="Comma 2 2 6 4 2" xfId="231"/>
    <cellStyle name="Comma 2 2 6 4 3" xfId="232"/>
    <cellStyle name="Comma 2 2 6 4 4" xfId="233"/>
    <cellStyle name="Comma 2 2 6 4 5" xfId="234"/>
    <cellStyle name="Comma 2 2 6 5" xfId="235"/>
    <cellStyle name="Comma 2 2 6 6" xfId="236"/>
    <cellStyle name="Comma 2 2 6 7" xfId="237"/>
    <cellStyle name="Comma 2 2 6 8" xfId="238"/>
    <cellStyle name="Comma 2 2 7" xfId="239"/>
    <cellStyle name="Comma 2 2 7 2" xfId="240"/>
    <cellStyle name="Comma 2 2 7 2 2" xfId="241"/>
    <cellStyle name="Comma 2 2 7 2 3" xfId="242"/>
    <cellStyle name="Comma 2 2 7 2 4" xfId="243"/>
    <cellStyle name="Comma 2 2 7 2 5" xfId="244"/>
    <cellStyle name="Comma 2 2 7 3" xfId="245"/>
    <cellStyle name="Comma 2 2 7 3 2" xfId="246"/>
    <cellStyle name="Comma 2 2 7 3 3" xfId="247"/>
    <cellStyle name="Comma 2 2 7 3 4" xfId="248"/>
    <cellStyle name="Comma 2 2 7 3 5" xfId="249"/>
    <cellStyle name="Comma 2 2 7 4" xfId="250"/>
    <cellStyle name="Comma 2 2 7 4 2" xfId="251"/>
    <cellStyle name="Comma 2 2 7 4 3" xfId="252"/>
    <cellStyle name="Comma 2 2 7 4 4" xfId="253"/>
    <cellStyle name="Comma 2 2 7 4 5" xfId="254"/>
    <cellStyle name="Comma 2 2 7 5" xfId="255"/>
    <cellStyle name="Comma 2 2 7 6" xfId="256"/>
    <cellStyle name="Comma 2 2 7 7" xfId="257"/>
    <cellStyle name="Comma 2 2 7 8" xfId="258"/>
    <cellStyle name="Comma 2 2 8" xfId="259"/>
    <cellStyle name="Comma 2 2 8 2" xfId="260"/>
    <cellStyle name="Comma 2 2 8 2 2" xfId="261"/>
    <cellStyle name="Comma 2 2 8 2 3" xfId="262"/>
    <cellStyle name="Comma 2 2 8 2 4" xfId="263"/>
    <cellStyle name="Comma 2 2 8 2 5" xfId="264"/>
    <cellStyle name="Comma 2 2 8 3" xfId="265"/>
    <cellStyle name="Comma 2 2 8 3 2" xfId="266"/>
    <cellStyle name="Comma 2 2 8 3 3" xfId="267"/>
    <cellStyle name="Comma 2 2 8 3 4" xfId="268"/>
    <cellStyle name="Comma 2 2 8 3 5" xfId="269"/>
    <cellStyle name="Comma 2 2 8 4" xfId="270"/>
    <cellStyle name="Comma 2 2 8 4 2" xfId="271"/>
    <cellStyle name="Comma 2 2 8 4 3" xfId="272"/>
    <cellStyle name="Comma 2 2 8 4 4" xfId="273"/>
    <cellStyle name="Comma 2 2 8 4 5" xfId="274"/>
    <cellStyle name="Comma 2 2 8 5" xfId="275"/>
    <cellStyle name="Comma 2 2 8 6" xfId="276"/>
    <cellStyle name="Comma 2 2 8 7" xfId="277"/>
    <cellStyle name="Comma 2 2 8 8" xfId="278"/>
    <cellStyle name="Comma 2 2 9" xfId="279"/>
    <cellStyle name="Comma 2 2 9 2" xfId="280"/>
    <cellStyle name="Comma 2 2 9 2 2" xfId="281"/>
    <cellStyle name="Comma 2 2 9 2 3" xfId="282"/>
    <cellStyle name="Comma 2 2 9 2 4" xfId="283"/>
    <cellStyle name="Comma 2 2 9 2 5" xfId="284"/>
    <cellStyle name="Comma 2 2 9 3" xfId="285"/>
    <cellStyle name="Comma 2 2 9 3 2" xfId="286"/>
    <cellStyle name="Comma 2 2 9 3 3" xfId="287"/>
    <cellStyle name="Comma 2 2 9 3 4" xfId="288"/>
    <cellStyle name="Comma 2 2 9 3 5" xfId="289"/>
    <cellStyle name="Comma 2 2 9 4" xfId="290"/>
    <cellStyle name="Comma 2 2 9 4 2" xfId="291"/>
    <cellStyle name="Comma 2 2 9 4 3" xfId="292"/>
    <cellStyle name="Comma 2 2 9 4 4" xfId="293"/>
    <cellStyle name="Comma 2 2 9 4 5" xfId="294"/>
    <cellStyle name="Comma 2 2 9 5" xfId="295"/>
    <cellStyle name="Comma 2 2 9 6" xfId="296"/>
    <cellStyle name="Comma 2 2 9 7" xfId="297"/>
    <cellStyle name="Comma 2 2 9 8" xfId="298"/>
    <cellStyle name="Comma 2 3" xfId="299"/>
    <cellStyle name="Comma 2 3 10" xfId="300"/>
    <cellStyle name="Comma 2 3 11" xfId="301"/>
    <cellStyle name="Comma 2 3 12" xfId="302"/>
    <cellStyle name="Comma 2 3 2" xfId="303"/>
    <cellStyle name="Comma 2 3 2 2" xfId="304"/>
    <cellStyle name="Comma 2 3 2 2 2" xfId="305"/>
    <cellStyle name="Comma 2 3 2 2 3" xfId="306"/>
    <cellStyle name="Comma 2 3 2 2 4" xfId="307"/>
    <cellStyle name="Comma 2 3 2 2 5" xfId="308"/>
    <cellStyle name="Comma 2 3 2 3" xfId="309"/>
    <cellStyle name="Comma 2 3 2 3 2" xfId="310"/>
    <cellStyle name="Comma 2 3 2 3 3" xfId="311"/>
    <cellStyle name="Comma 2 3 2 3 4" xfId="312"/>
    <cellStyle name="Comma 2 3 2 3 5" xfId="313"/>
    <cellStyle name="Comma 2 3 2 4" xfId="314"/>
    <cellStyle name="Comma 2 3 2 4 2" xfId="315"/>
    <cellStyle name="Comma 2 3 2 4 3" xfId="316"/>
    <cellStyle name="Comma 2 3 2 4 4" xfId="317"/>
    <cellStyle name="Comma 2 3 2 4 5" xfId="318"/>
    <cellStyle name="Comma 2 3 2 5" xfId="319"/>
    <cellStyle name="Comma 2 3 2 6" xfId="320"/>
    <cellStyle name="Comma 2 3 2 7" xfId="321"/>
    <cellStyle name="Comma 2 3 2 8" xfId="322"/>
    <cellStyle name="Comma 2 3 3" xfId="323"/>
    <cellStyle name="Comma 2 3 3 2" xfId="324"/>
    <cellStyle name="Comma 2 3 3 2 2" xfId="325"/>
    <cellStyle name="Comma 2 3 3 2 3" xfId="326"/>
    <cellStyle name="Comma 2 3 3 2 4" xfId="327"/>
    <cellStyle name="Comma 2 3 3 2 5" xfId="328"/>
    <cellStyle name="Comma 2 3 3 3" xfId="329"/>
    <cellStyle name="Comma 2 3 3 3 2" xfId="330"/>
    <cellStyle name="Comma 2 3 3 3 3" xfId="331"/>
    <cellStyle name="Comma 2 3 3 3 4" xfId="332"/>
    <cellStyle name="Comma 2 3 3 3 5" xfId="333"/>
    <cellStyle name="Comma 2 3 3 4" xfId="334"/>
    <cellStyle name="Comma 2 3 3 4 2" xfId="335"/>
    <cellStyle name="Comma 2 3 3 4 3" xfId="336"/>
    <cellStyle name="Comma 2 3 3 4 4" xfId="337"/>
    <cellStyle name="Comma 2 3 3 4 5" xfId="338"/>
    <cellStyle name="Comma 2 3 3 5" xfId="339"/>
    <cellStyle name="Comma 2 3 3 6" xfId="340"/>
    <cellStyle name="Comma 2 3 3 7" xfId="341"/>
    <cellStyle name="Comma 2 3 3 8" xfId="342"/>
    <cellStyle name="Comma 2 3 4" xfId="343"/>
    <cellStyle name="Comma 2 3 4 2" xfId="344"/>
    <cellStyle name="Comma 2 3 4 2 2" xfId="345"/>
    <cellStyle name="Comma 2 3 4 2 3" xfId="346"/>
    <cellStyle name="Comma 2 3 4 2 4" xfId="347"/>
    <cellStyle name="Comma 2 3 4 2 5" xfId="348"/>
    <cellStyle name="Comma 2 3 4 3" xfId="349"/>
    <cellStyle name="Comma 2 3 4 3 2" xfId="350"/>
    <cellStyle name="Comma 2 3 4 3 3" xfId="351"/>
    <cellStyle name="Comma 2 3 4 3 4" xfId="352"/>
    <cellStyle name="Comma 2 3 4 3 5" xfId="353"/>
    <cellStyle name="Comma 2 3 4 4" xfId="354"/>
    <cellStyle name="Comma 2 3 4 4 2" xfId="355"/>
    <cellStyle name="Comma 2 3 4 4 3" xfId="356"/>
    <cellStyle name="Comma 2 3 4 4 4" xfId="357"/>
    <cellStyle name="Comma 2 3 4 4 5" xfId="358"/>
    <cellStyle name="Comma 2 3 4 5" xfId="359"/>
    <cellStyle name="Comma 2 3 4 6" xfId="360"/>
    <cellStyle name="Comma 2 3 4 7" xfId="361"/>
    <cellStyle name="Comma 2 3 4 8" xfId="362"/>
    <cellStyle name="Comma 2 3 5" xfId="363"/>
    <cellStyle name="Comma 2 3 5 2" xfId="364"/>
    <cellStyle name="Comma 2 3 5 2 2" xfId="365"/>
    <cellStyle name="Comma 2 3 5 2 3" xfId="366"/>
    <cellStyle name="Comma 2 3 5 2 4" xfId="367"/>
    <cellStyle name="Comma 2 3 5 2 5" xfId="368"/>
    <cellStyle name="Comma 2 3 5 3" xfId="369"/>
    <cellStyle name="Comma 2 3 5 3 2" xfId="370"/>
    <cellStyle name="Comma 2 3 5 3 3" xfId="371"/>
    <cellStyle name="Comma 2 3 5 3 4" xfId="372"/>
    <cellStyle name="Comma 2 3 5 3 5" xfId="373"/>
    <cellStyle name="Comma 2 3 5 4" xfId="374"/>
    <cellStyle name="Comma 2 3 5 4 2" xfId="375"/>
    <cellStyle name="Comma 2 3 5 4 3" xfId="376"/>
    <cellStyle name="Comma 2 3 5 4 4" xfId="377"/>
    <cellStyle name="Comma 2 3 5 4 5" xfId="378"/>
    <cellStyle name="Comma 2 3 5 5" xfId="379"/>
    <cellStyle name="Comma 2 3 5 6" xfId="380"/>
    <cellStyle name="Comma 2 3 5 7" xfId="381"/>
    <cellStyle name="Comma 2 3 5 8" xfId="382"/>
    <cellStyle name="Comma 2 3 6" xfId="383"/>
    <cellStyle name="Comma 2 3 6 2" xfId="384"/>
    <cellStyle name="Comma 2 3 6 3" xfId="385"/>
    <cellStyle name="Comma 2 3 6 4" xfId="386"/>
    <cellStyle name="Comma 2 3 6 5" xfId="387"/>
    <cellStyle name="Comma 2 3 7" xfId="388"/>
    <cellStyle name="Comma 2 3 7 2" xfId="389"/>
    <cellStyle name="Comma 2 3 7 3" xfId="390"/>
    <cellStyle name="Comma 2 3 7 4" xfId="391"/>
    <cellStyle name="Comma 2 3 7 5" xfId="392"/>
    <cellStyle name="Comma 2 3 8" xfId="393"/>
    <cellStyle name="Comma 2 3 8 2" xfId="394"/>
    <cellStyle name="Comma 2 3 8 3" xfId="395"/>
    <cellStyle name="Comma 2 3 8 4" xfId="396"/>
    <cellStyle name="Comma 2 3 8 5" xfId="397"/>
    <cellStyle name="Comma 2 3 9" xfId="398"/>
    <cellStyle name="Comma 2 4" xfId="399"/>
    <cellStyle name="Comma 2 5" xfId="400"/>
    <cellStyle name="Comma 2 6" xfId="401"/>
    <cellStyle name="Comma 2 7" xfId="402"/>
    <cellStyle name="Comma 2 8" xfId="403"/>
    <cellStyle name="Comma 2 9" xfId="404"/>
    <cellStyle name="Comma 2 9 2" xfId="405"/>
    <cellStyle name="Comma 3" xfId="3"/>
    <cellStyle name="Comma 3 10" xfId="406"/>
    <cellStyle name="Comma 3 10 2" xfId="407"/>
    <cellStyle name="Comma 3 10 2 2" xfId="408"/>
    <cellStyle name="Comma 3 10 2 3" xfId="409"/>
    <cellStyle name="Comma 3 10 2 4" xfId="410"/>
    <cellStyle name="Comma 3 10 2 5" xfId="411"/>
    <cellStyle name="Comma 3 10 3" xfId="412"/>
    <cellStyle name="Comma 3 10 3 2" xfId="413"/>
    <cellStyle name="Comma 3 10 3 3" xfId="414"/>
    <cellStyle name="Comma 3 10 3 4" xfId="415"/>
    <cellStyle name="Comma 3 10 3 5" xfId="416"/>
    <cellStyle name="Comma 3 10 4" xfId="417"/>
    <cellStyle name="Comma 3 10 4 2" xfId="418"/>
    <cellStyle name="Comma 3 10 4 3" xfId="419"/>
    <cellStyle name="Comma 3 10 4 4" xfId="420"/>
    <cellStyle name="Comma 3 10 4 5" xfId="421"/>
    <cellStyle name="Comma 3 10 5" xfId="422"/>
    <cellStyle name="Comma 3 10 6" xfId="423"/>
    <cellStyle name="Comma 3 10 7" xfId="424"/>
    <cellStyle name="Comma 3 10 8" xfId="425"/>
    <cellStyle name="Comma 3 11" xfId="426"/>
    <cellStyle name="Comma 3 11 2" xfId="427"/>
    <cellStyle name="Comma 3 11 2 2" xfId="428"/>
    <cellStyle name="Comma 3 11 2 3" xfId="429"/>
    <cellStyle name="Comma 3 11 2 4" xfId="430"/>
    <cellStyle name="Comma 3 11 2 5" xfId="431"/>
    <cellStyle name="Comma 3 11 3" xfId="432"/>
    <cellStyle name="Comma 3 11 3 2" xfId="433"/>
    <cellStyle name="Comma 3 11 3 3" xfId="434"/>
    <cellStyle name="Comma 3 11 3 4" xfId="435"/>
    <cellStyle name="Comma 3 11 3 5" xfId="436"/>
    <cellStyle name="Comma 3 11 4" xfId="437"/>
    <cellStyle name="Comma 3 11 4 2" xfId="438"/>
    <cellStyle name="Comma 3 11 4 3" xfId="439"/>
    <cellStyle name="Comma 3 11 4 4" xfId="440"/>
    <cellStyle name="Comma 3 11 4 5" xfId="441"/>
    <cellStyle name="Comma 3 11 5" xfId="442"/>
    <cellStyle name="Comma 3 11 6" xfId="443"/>
    <cellStyle name="Comma 3 11 7" xfId="444"/>
    <cellStyle name="Comma 3 11 8" xfId="445"/>
    <cellStyle name="Comma 3 12" xfId="446"/>
    <cellStyle name="Comma 3 12 2" xfId="447"/>
    <cellStyle name="Comma 3 12 3" xfId="448"/>
    <cellStyle name="Comma 3 12 4" xfId="449"/>
    <cellStyle name="Comma 3 12 5" xfId="450"/>
    <cellStyle name="Comma 3 13" xfId="451"/>
    <cellStyle name="Comma 3 13 2" xfId="452"/>
    <cellStyle name="Comma 3 13 3" xfId="453"/>
    <cellStyle name="Comma 3 13 4" xfId="454"/>
    <cellStyle name="Comma 3 13 5" xfId="455"/>
    <cellStyle name="Comma 3 14" xfId="456"/>
    <cellStyle name="Comma 3 14 2" xfId="457"/>
    <cellStyle name="Comma 3 14 3" xfId="458"/>
    <cellStyle name="Comma 3 14 4" xfId="459"/>
    <cellStyle name="Comma 3 14 5" xfId="460"/>
    <cellStyle name="Comma 3 15" xfId="461"/>
    <cellStyle name="Comma 3 16" xfId="462"/>
    <cellStyle name="Comma 3 17" xfId="463"/>
    <cellStyle name="Comma 3 18" xfId="464"/>
    <cellStyle name="Comma 3 19" xfId="465"/>
    <cellStyle name="Comma 3 2" xfId="466"/>
    <cellStyle name="Comma 3 2 2" xfId="467"/>
    <cellStyle name="Comma 3 2 2 2" xfId="468"/>
    <cellStyle name="Comma 3 2 2 3" xfId="469"/>
    <cellStyle name="Comma 3 2 2 4" xfId="470"/>
    <cellStyle name="Comma 3 2 2 5" xfId="471"/>
    <cellStyle name="Comma 3 2 3" xfId="472"/>
    <cellStyle name="Comma 3 2 3 2" xfId="473"/>
    <cellStyle name="Comma 3 2 3 3" xfId="474"/>
    <cellStyle name="Comma 3 2 3 4" xfId="475"/>
    <cellStyle name="Comma 3 2 3 5" xfId="476"/>
    <cellStyle name="Comma 3 2 4" xfId="477"/>
    <cellStyle name="Comma 3 2 4 2" xfId="478"/>
    <cellStyle name="Comma 3 2 4 3" xfId="479"/>
    <cellStyle name="Comma 3 2 4 4" xfId="480"/>
    <cellStyle name="Comma 3 2 4 5" xfId="481"/>
    <cellStyle name="Comma 3 2 5" xfId="482"/>
    <cellStyle name="Comma 3 2 6" xfId="483"/>
    <cellStyle name="Comma 3 2 7" xfId="484"/>
    <cellStyle name="Comma 3 2 8" xfId="485"/>
    <cellStyle name="Comma 3 20" xfId="486"/>
    <cellStyle name="Comma 3 21" xfId="487"/>
    <cellStyle name="Comma 3 3" xfId="488"/>
    <cellStyle name="Comma 3 3 2" xfId="489"/>
    <cellStyle name="Comma 3 3 2 2" xfId="490"/>
    <cellStyle name="Comma 3 3 2 3" xfId="491"/>
    <cellStyle name="Comma 3 3 2 4" xfId="492"/>
    <cellStyle name="Comma 3 3 2 5" xfId="493"/>
    <cellStyle name="Comma 3 3 3" xfId="494"/>
    <cellStyle name="Comma 3 3 3 2" xfId="495"/>
    <cellStyle name="Comma 3 3 3 3" xfId="496"/>
    <cellStyle name="Comma 3 3 3 4" xfId="497"/>
    <cellStyle name="Comma 3 3 3 5" xfId="498"/>
    <cellStyle name="Comma 3 3 4" xfId="499"/>
    <cellStyle name="Comma 3 3 4 2" xfId="500"/>
    <cellStyle name="Comma 3 3 4 3" xfId="501"/>
    <cellStyle name="Comma 3 3 4 4" xfId="502"/>
    <cellStyle name="Comma 3 3 4 5" xfId="503"/>
    <cellStyle name="Comma 3 3 5" xfId="504"/>
    <cellStyle name="Comma 3 3 6" xfId="505"/>
    <cellStyle name="Comma 3 3 7" xfId="506"/>
    <cellStyle name="Comma 3 3 8" xfId="507"/>
    <cellStyle name="Comma 3 4" xfId="508"/>
    <cellStyle name="Comma 3 4 2" xfId="509"/>
    <cellStyle name="Comma 3 4 2 2" xfId="510"/>
    <cellStyle name="Comma 3 4 2 3" xfId="511"/>
    <cellStyle name="Comma 3 4 2 4" xfId="512"/>
    <cellStyle name="Comma 3 4 2 5" xfId="513"/>
    <cellStyle name="Comma 3 4 3" xfId="514"/>
    <cellStyle name="Comma 3 4 3 2" xfId="515"/>
    <cellStyle name="Comma 3 4 3 3" xfId="516"/>
    <cellStyle name="Comma 3 4 3 4" xfId="517"/>
    <cellStyle name="Comma 3 4 3 5" xfId="518"/>
    <cellStyle name="Comma 3 4 4" xfId="519"/>
    <cellStyle name="Comma 3 4 4 2" xfId="520"/>
    <cellStyle name="Comma 3 4 4 3" xfId="521"/>
    <cellStyle name="Comma 3 4 4 4" xfId="522"/>
    <cellStyle name="Comma 3 4 4 5" xfId="523"/>
    <cellStyle name="Comma 3 4 5" xfId="524"/>
    <cellStyle name="Comma 3 4 6" xfId="525"/>
    <cellStyle name="Comma 3 4 7" xfId="526"/>
    <cellStyle name="Comma 3 4 8" xfId="527"/>
    <cellStyle name="Comma 3 5" xfId="528"/>
    <cellStyle name="Comma 3 5 2" xfId="529"/>
    <cellStyle name="Comma 3 5 2 2" xfId="530"/>
    <cellStyle name="Comma 3 5 2 3" xfId="531"/>
    <cellStyle name="Comma 3 5 2 4" xfId="532"/>
    <cellStyle name="Comma 3 5 2 5" xfId="533"/>
    <cellStyle name="Comma 3 5 3" xfId="534"/>
    <cellStyle name="Comma 3 5 3 2" xfId="535"/>
    <cellStyle name="Comma 3 5 3 3" xfId="536"/>
    <cellStyle name="Comma 3 5 3 4" xfId="537"/>
    <cellStyle name="Comma 3 5 3 5" xfId="538"/>
    <cellStyle name="Comma 3 5 4" xfId="539"/>
    <cellStyle name="Comma 3 5 4 2" xfId="540"/>
    <cellStyle name="Comma 3 5 4 3" xfId="541"/>
    <cellStyle name="Comma 3 5 4 4" xfId="542"/>
    <cellStyle name="Comma 3 5 4 5" xfId="543"/>
    <cellStyle name="Comma 3 5 5" xfId="544"/>
    <cellStyle name="Comma 3 5 6" xfId="545"/>
    <cellStyle name="Comma 3 5 7" xfId="546"/>
    <cellStyle name="Comma 3 5 8" xfId="547"/>
    <cellStyle name="Comma 3 6" xfId="548"/>
    <cellStyle name="Comma 3 6 2" xfId="549"/>
    <cellStyle name="Comma 3 6 2 2" xfId="550"/>
    <cellStyle name="Comma 3 6 2 3" xfId="551"/>
    <cellStyle name="Comma 3 6 2 4" xfId="552"/>
    <cellStyle name="Comma 3 6 2 5" xfId="553"/>
    <cellStyle name="Comma 3 6 3" xfId="554"/>
    <cellStyle name="Comma 3 6 3 2" xfId="555"/>
    <cellStyle name="Comma 3 6 3 3" xfId="556"/>
    <cellStyle name="Comma 3 6 3 4" xfId="557"/>
    <cellStyle name="Comma 3 6 3 5" xfId="558"/>
    <cellStyle name="Comma 3 6 4" xfId="559"/>
    <cellStyle name="Comma 3 6 4 2" xfId="560"/>
    <cellStyle name="Comma 3 6 4 3" xfId="561"/>
    <cellStyle name="Comma 3 6 4 4" xfId="562"/>
    <cellStyle name="Comma 3 6 4 5" xfId="563"/>
    <cellStyle name="Comma 3 6 5" xfId="564"/>
    <cellStyle name="Comma 3 6 6" xfId="565"/>
    <cellStyle name="Comma 3 6 7" xfId="566"/>
    <cellStyle name="Comma 3 6 8" xfId="567"/>
    <cellStyle name="Comma 3 7" xfId="568"/>
    <cellStyle name="Comma 3 7 2" xfId="569"/>
    <cellStyle name="Comma 3 7 2 2" xfId="570"/>
    <cellStyle name="Comma 3 7 2 3" xfId="571"/>
    <cellStyle name="Comma 3 7 2 4" xfId="572"/>
    <cellStyle name="Comma 3 7 2 5" xfId="573"/>
    <cellStyle name="Comma 3 7 3" xfId="574"/>
    <cellStyle name="Comma 3 7 3 2" xfId="575"/>
    <cellStyle name="Comma 3 7 3 3" xfId="576"/>
    <cellStyle name="Comma 3 7 3 4" xfId="577"/>
    <cellStyle name="Comma 3 7 3 5" xfId="578"/>
    <cellStyle name="Comma 3 7 4" xfId="579"/>
    <cellStyle name="Comma 3 7 4 2" xfId="580"/>
    <cellStyle name="Comma 3 7 4 3" xfId="581"/>
    <cellStyle name="Comma 3 7 4 4" xfId="582"/>
    <cellStyle name="Comma 3 7 4 5" xfId="583"/>
    <cellStyle name="Comma 3 7 5" xfId="584"/>
    <cellStyle name="Comma 3 7 6" xfId="585"/>
    <cellStyle name="Comma 3 7 7" xfId="586"/>
    <cellStyle name="Comma 3 7 8" xfId="587"/>
    <cellStyle name="Comma 3 8" xfId="588"/>
    <cellStyle name="Comma 3 8 2" xfId="589"/>
    <cellStyle name="Comma 3 8 2 2" xfId="590"/>
    <cellStyle name="Comma 3 8 2 3" xfId="591"/>
    <cellStyle name="Comma 3 8 2 4" xfId="592"/>
    <cellStyle name="Comma 3 8 2 5" xfId="593"/>
    <cellStyle name="Comma 3 8 3" xfId="594"/>
    <cellStyle name="Comma 3 8 3 2" xfId="595"/>
    <cellStyle name="Comma 3 8 3 3" xfId="596"/>
    <cellStyle name="Comma 3 8 3 4" xfId="597"/>
    <cellStyle name="Comma 3 8 3 5" xfId="598"/>
    <cellStyle name="Comma 3 8 4" xfId="599"/>
    <cellStyle name="Comma 3 8 4 2" xfId="600"/>
    <cellStyle name="Comma 3 8 4 3" xfId="601"/>
    <cellStyle name="Comma 3 8 4 4" xfId="602"/>
    <cellStyle name="Comma 3 8 4 5" xfId="603"/>
    <cellStyle name="Comma 3 8 5" xfId="604"/>
    <cellStyle name="Comma 3 8 6" xfId="605"/>
    <cellStyle name="Comma 3 8 7" xfId="606"/>
    <cellStyle name="Comma 3 8 8" xfId="607"/>
    <cellStyle name="Comma 3 9" xfId="608"/>
    <cellStyle name="Comma 3 9 2" xfId="609"/>
    <cellStyle name="Comma 3 9 2 2" xfId="610"/>
    <cellStyle name="Comma 3 9 2 3" xfId="611"/>
    <cellStyle name="Comma 3 9 2 4" xfId="612"/>
    <cellStyle name="Comma 3 9 2 5" xfId="613"/>
    <cellStyle name="Comma 3 9 3" xfId="614"/>
    <cellStyle name="Comma 3 9 3 2" xfId="615"/>
    <cellStyle name="Comma 3 9 3 3" xfId="616"/>
    <cellStyle name="Comma 3 9 3 4" xfId="617"/>
    <cellStyle name="Comma 3 9 3 5" xfId="618"/>
    <cellStyle name="Comma 3 9 4" xfId="619"/>
    <cellStyle name="Comma 3 9 4 2" xfId="620"/>
    <cellStyle name="Comma 3 9 4 3" xfId="621"/>
    <cellStyle name="Comma 3 9 4 4" xfId="622"/>
    <cellStyle name="Comma 3 9 4 5" xfId="623"/>
    <cellStyle name="Comma 3 9 5" xfId="624"/>
    <cellStyle name="Comma 3 9 6" xfId="625"/>
    <cellStyle name="Comma 3 9 7" xfId="626"/>
    <cellStyle name="Comma 3 9 8" xfId="627"/>
    <cellStyle name="Comma 4" xfId="4"/>
    <cellStyle name="Comma 4 2" xfId="628"/>
    <cellStyle name="Comma 4 2 2" xfId="629"/>
    <cellStyle name="Comma 4 3" xfId="630"/>
    <cellStyle name="Comma 4 4" xfId="631"/>
    <cellStyle name="Comma 5" xfId="13"/>
    <cellStyle name="Comma 5 2" xfId="632"/>
    <cellStyle name="Comma 6" xfId="633"/>
    <cellStyle name="Comma 6 2" xfId="634"/>
    <cellStyle name="Comma 7" xfId="635"/>
    <cellStyle name="Comma 7 10" xfId="636"/>
    <cellStyle name="Comma 8" xfId="8638"/>
    <cellStyle name="Currency 18" xfId="637"/>
    <cellStyle name="Currency 18 2" xfId="638"/>
    <cellStyle name="Currency 18 3" xfId="639"/>
    <cellStyle name="Hyperlink" xfId="8639" builtinId="8"/>
    <cellStyle name="Normal" xfId="0" builtinId="0"/>
    <cellStyle name="Normal 10" xfId="640"/>
    <cellStyle name="Normal 10 10" xfId="641"/>
    <cellStyle name="Normal 10 11" xfId="642"/>
    <cellStyle name="Normal 10 12" xfId="643"/>
    <cellStyle name="Normal 10 13" xfId="644"/>
    <cellStyle name="Normal 10 14" xfId="645"/>
    <cellStyle name="Normal 10 15" xfId="646"/>
    <cellStyle name="Normal 10 16" xfId="647"/>
    <cellStyle name="Normal 10 17" xfId="648"/>
    <cellStyle name="Normal 10 18" xfId="649"/>
    <cellStyle name="Normal 10 19" xfId="650"/>
    <cellStyle name="Normal 10 2" xfId="651"/>
    <cellStyle name="Normal 10 20" xfId="652"/>
    <cellStyle name="Normal 10 3" xfId="653"/>
    <cellStyle name="Normal 10 4" xfId="654"/>
    <cellStyle name="Normal 10 5" xfId="655"/>
    <cellStyle name="Normal 10 6" xfId="656"/>
    <cellStyle name="Normal 10 7" xfId="657"/>
    <cellStyle name="Normal 10 8" xfId="658"/>
    <cellStyle name="Normal 10 9" xfId="659"/>
    <cellStyle name="Normal 100" xfId="660"/>
    <cellStyle name="Normal 100 2" xfId="661"/>
    <cellStyle name="Normal 100 3" xfId="662"/>
    <cellStyle name="Normal 100 4" xfId="663"/>
    <cellStyle name="Normal 100 5" xfId="664"/>
    <cellStyle name="Normal 101" xfId="665"/>
    <cellStyle name="Normal 101 2" xfId="666"/>
    <cellStyle name="Normal 101 3" xfId="667"/>
    <cellStyle name="Normal 101 4" xfId="668"/>
    <cellStyle name="Normal 101 5" xfId="669"/>
    <cellStyle name="Normal 102" xfId="670"/>
    <cellStyle name="Normal 102 2" xfId="671"/>
    <cellStyle name="Normal 102 3" xfId="672"/>
    <cellStyle name="Normal 102 4" xfId="673"/>
    <cellStyle name="Normal 102 5" xfId="674"/>
    <cellStyle name="Normal 103" xfId="675"/>
    <cellStyle name="Normal 103 2" xfId="676"/>
    <cellStyle name="Normal 103 3" xfId="677"/>
    <cellStyle name="Normal 103 4" xfId="678"/>
    <cellStyle name="Normal 103 5" xfId="679"/>
    <cellStyle name="Normal 104" xfId="680"/>
    <cellStyle name="Normal 104 2" xfId="681"/>
    <cellStyle name="Normal 104 3" xfId="682"/>
    <cellStyle name="Normal 104 4" xfId="683"/>
    <cellStyle name="Normal 104 5" xfId="684"/>
    <cellStyle name="Normal 105" xfId="685"/>
    <cellStyle name="Normal 105 2" xfId="686"/>
    <cellStyle name="Normal 105 3" xfId="687"/>
    <cellStyle name="Normal 105 4" xfId="688"/>
    <cellStyle name="Normal 105 5" xfId="689"/>
    <cellStyle name="Normal 106" xfId="690"/>
    <cellStyle name="Normal 106 2" xfId="691"/>
    <cellStyle name="Normal 106 3" xfId="692"/>
    <cellStyle name="Normal 106 4" xfId="693"/>
    <cellStyle name="Normal 106 5" xfId="694"/>
    <cellStyle name="Normal 107" xfId="695"/>
    <cellStyle name="Normal 107 2" xfId="696"/>
    <cellStyle name="Normal 107 3" xfId="697"/>
    <cellStyle name="Normal 107 4" xfId="698"/>
    <cellStyle name="Normal 107 5" xfId="699"/>
    <cellStyle name="Normal 108" xfId="700"/>
    <cellStyle name="Normal 108 2" xfId="701"/>
    <cellStyle name="Normal 108 3" xfId="702"/>
    <cellStyle name="Normal 108 4" xfId="703"/>
    <cellStyle name="Normal 108 5" xfId="704"/>
    <cellStyle name="Normal 109" xfId="705"/>
    <cellStyle name="Normal 109 2" xfId="706"/>
    <cellStyle name="Normal 109 3" xfId="707"/>
    <cellStyle name="Normal 109 4" xfId="708"/>
    <cellStyle name="Normal 109 5" xfId="709"/>
    <cellStyle name="Normal 11" xfId="710"/>
    <cellStyle name="Normal 11 10" xfId="711"/>
    <cellStyle name="Normal 11 11" xfId="712"/>
    <cellStyle name="Normal 11 12" xfId="713"/>
    <cellStyle name="Normal 11 13" xfId="714"/>
    <cellStyle name="Normal 11 14" xfId="715"/>
    <cellStyle name="Normal 11 15" xfId="716"/>
    <cellStyle name="Normal 11 16" xfId="717"/>
    <cellStyle name="Normal 11 17" xfId="718"/>
    <cellStyle name="Normal 11 18" xfId="719"/>
    <cellStyle name="Normal 11 19" xfId="720"/>
    <cellStyle name="Normal 11 2" xfId="721"/>
    <cellStyle name="Normal 11 20" xfId="722"/>
    <cellStyle name="Normal 11 3" xfId="723"/>
    <cellStyle name="Normal 11 4" xfId="724"/>
    <cellStyle name="Normal 11 5" xfId="725"/>
    <cellStyle name="Normal 11 6" xfId="726"/>
    <cellStyle name="Normal 11 7" xfId="727"/>
    <cellStyle name="Normal 11 8" xfId="728"/>
    <cellStyle name="Normal 11 9" xfId="729"/>
    <cellStyle name="Normal 110" xfId="730"/>
    <cellStyle name="Normal 110 2" xfId="731"/>
    <cellStyle name="Normal 110 3" xfId="732"/>
    <cellStyle name="Normal 110 4" xfId="733"/>
    <cellStyle name="Normal 110 5" xfId="734"/>
    <cellStyle name="Normal 111" xfId="735"/>
    <cellStyle name="Normal 111 2" xfId="736"/>
    <cellStyle name="Normal 111 3" xfId="737"/>
    <cellStyle name="Normal 111 4" xfId="738"/>
    <cellStyle name="Normal 111 5" xfId="739"/>
    <cellStyle name="Normal 112" xfId="740"/>
    <cellStyle name="Normal 112 2" xfId="741"/>
    <cellStyle name="Normal 112 3" xfId="742"/>
    <cellStyle name="Normal 112 4" xfId="743"/>
    <cellStyle name="Normal 112 5" xfId="744"/>
    <cellStyle name="Normal 113" xfId="745"/>
    <cellStyle name="Normal 113 2" xfId="746"/>
    <cellStyle name="Normal 113 3" xfId="747"/>
    <cellStyle name="Normal 113 4" xfId="748"/>
    <cellStyle name="Normal 113 5" xfId="749"/>
    <cellStyle name="Normal 114" xfId="750"/>
    <cellStyle name="Normal 114 2" xfId="751"/>
    <cellStyle name="Normal 114 3" xfId="752"/>
    <cellStyle name="Normal 114 4" xfId="753"/>
    <cellStyle name="Normal 114 5" xfId="754"/>
    <cellStyle name="Normal 115" xfId="755"/>
    <cellStyle name="Normal 115 2" xfId="756"/>
    <cellStyle name="Normal 115 3" xfId="757"/>
    <cellStyle name="Normal 115 4" xfId="758"/>
    <cellStyle name="Normal 115 5" xfId="759"/>
    <cellStyle name="Normal 116" xfId="760"/>
    <cellStyle name="Normal 116 2" xfId="761"/>
    <cellStyle name="Normal 116 3" xfId="762"/>
    <cellStyle name="Normal 116 4" xfId="763"/>
    <cellStyle name="Normal 116 5" xfId="764"/>
    <cellStyle name="Normal 117" xfId="765"/>
    <cellStyle name="Normal 117 2" xfId="766"/>
    <cellStyle name="Normal 117 3" xfId="767"/>
    <cellStyle name="Normal 117 4" xfId="768"/>
    <cellStyle name="Normal 117 5" xfId="769"/>
    <cellStyle name="Normal 118" xfId="770"/>
    <cellStyle name="Normal 118 2" xfId="771"/>
    <cellStyle name="Normal 118 3" xfId="772"/>
    <cellStyle name="Normal 118 4" xfId="773"/>
    <cellStyle name="Normal 118 5" xfId="774"/>
    <cellStyle name="Normal 119" xfId="775"/>
    <cellStyle name="Normal 119 2" xfId="776"/>
    <cellStyle name="Normal 119 3" xfId="777"/>
    <cellStyle name="Normal 119 4" xfId="778"/>
    <cellStyle name="Normal 119 5" xfId="779"/>
    <cellStyle name="Normal 12" xfId="780"/>
    <cellStyle name="Normal 12 10" xfId="781"/>
    <cellStyle name="Normal 12 11" xfId="782"/>
    <cellStyle name="Normal 12 12" xfId="783"/>
    <cellStyle name="Normal 12 13" xfId="784"/>
    <cellStyle name="Normal 12 14" xfId="785"/>
    <cellStyle name="Normal 12 15" xfId="786"/>
    <cellStyle name="Normal 12 16" xfId="787"/>
    <cellStyle name="Normal 12 17" xfId="788"/>
    <cellStyle name="Normal 12 18" xfId="789"/>
    <cellStyle name="Normal 12 19" xfId="790"/>
    <cellStyle name="Normal 12 2" xfId="791"/>
    <cellStyle name="Normal 12 20" xfId="792"/>
    <cellStyle name="Normal 12 3" xfId="793"/>
    <cellStyle name="Normal 12 4" xfId="794"/>
    <cellStyle name="Normal 12 5" xfId="795"/>
    <cellStyle name="Normal 12 6" xfId="796"/>
    <cellStyle name="Normal 12 7" xfId="797"/>
    <cellStyle name="Normal 12 8" xfId="798"/>
    <cellStyle name="Normal 12 9" xfId="799"/>
    <cellStyle name="Normal 120" xfId="800"/>
    <cellStyle name="Normal 120 2" xfId="801"/>
    <cellStyle name="Normal 120 3" xfId="802"/>
    <cellStyle name="Normal 120 4" xfId="803"/>
    <cellStyle name="Normal 120 5" xfId="804"/>
    <cellStyle name="Normal 121" xfId="805"/>
    <cellStyle name="Normal 121 2" xfId="806"/>
    <cellStyle name="Normal 121 3" xfId="807"/>
    <cellStyle name="Normal 121 4" xfId="808"/>
    <cellStyle name="Normal 121 5" xfId="809"/>
    <cellStyle name="Normal 122" xfId="810"/>
    <cellStyle name="Normal 122 2" xfId="811"/>
    <cellStyle name="Normal 122 3" xfId="812"/>
    <cellStyle name="Normal 122 4" xfId="813"/>
    <cellStyle name="Normal 122 5" xfId="814"/>
    <cellStyle name="Normal 123" xfId="815"/>
    <cellStyle name="Normal 123 2" xfId="816"/>
    <cellStyle name="Normal 123 3" xfId="817"/>
    <cellStyle name="Normal 123 4" xfId="818"/>
    <cellStyle name="Normal 123 5" xfId="819"/>
    <cellStyle name="Normal 123 6" xfId="820"/>
    <cellStyle name="Normal 124" xfId="821"/>
    <cellStyle name="Normal 124 2" xfId="822"/>
    <cellStyle name="Normal 124 3" xfId="823"/>
    <cellStyle name="Normal 124 4" xfId="824"/>
    <cellStyle name="Normal 124 5" xfId="825"/>
    <cellStyle name="Normal 125" xfId="826"/>
    <cellStyle name="Normal 125 2" xfId="827"/>
    <cellStyle name="Normal 125 3" xfId="828"/>
    <cellStyle name="Normal 125 4" xfId="829"/>
    <cellStyle name="Normal 125 5" xfId="830"/>
    <cellStyle name="Normal 126" xfId="831"/>
    <cellStyle name="Normal 126 2" xfId="832"/>
    <cellStyle name="Normal 126 3" xfId="833"/>
    <cellStyle name="Normal 126 4" xfId="834"/>
    <cellStyle name="Normal 126 5" xfId="835"/>
    <cellStyle name="Normal 127" xfId="836"/>
    <cellStyle name="Normal 127 2" xfId="837"/>
    <cellStyle name="Normal 127 3" xfId="838"/>
    <cellStyle name="Normal 127 4" xfId="839"/>
    <cellStyle name="Normal 127 5" xfId="840"/>
    <cellStyle name="Normal 128" xfId="841"/>
    <cellStyle name="Normal 128 2" xfId="842"/>
    <cellStyle name="Normal 128 3" xfId="843"/>
    <cellStyle name="Normal 128 4" xfId="844"/>
    <cellStyle name="Normal 128 5" xfId="845"/>
    <cellStyle name="Normal 129" xfId="846"/>
    <cellStyle name="Normal 129 2" xfId="847"/>
    <cellStyle name="Normal 129 3" xfId="848"/>
    <cellStyle name="Normal 129 4" xfId="849"/>
    <cellStyle name="Normal 129 5" xfId="850"/>
    <cellStyle name="Normal 129 6" xfId="851"/>
    <cellStyle name="Normal 13" xfId="852"/>
    <cellStyle name="Normal 13 10" xfId="853"/>
    <cellStyle name="Normal 13 11" xfId="854"/>
    <cellStyle name="Normal 13 12" xfId="855"/>
    <cellStyle name="Normal 13 13" xfId="856"/>
    <cellStyle name="Normal 13 14" xfId="857"/>
    <cellStyle name="Normal 13 15" xfId="858"/>
    <cellStyle name="Normal 13 16" xfId="859"/>
    <cellStyle name="Normal 13 17" xfId="860"/>
    <cellStyle name="Normal 13 18" xfId="861"/>
    <cellStyle name="Normal 13 19" xfId="862"/>
    <cellStyle name="Normal 13 2" xfId="863"/>
    <cellStyle name="Normal 13 20" xfId="864"/>
    <cellStyle name="Normal 13 3" xfId="865"/>
    <cellStyle name="Normal 13 4" xfId="866"/>
    <cellStyle name="Normal 13 5" xfId="867"/>
    <cellStyle name="Normal 13 6" xfId="868"/>
    <cellStyle name="Normal 13 7" xfId="869"/>
    <cellStyle name="Normal 13 8" xfId="870"/>
    <cellStyle name="Normal 13 9" xfId="871"/>
    <cellStyle name="Normal 130" xfId="872"/>
    <cellStyle name="Normal 131" xfId="873"/>
    <cellStyle name="Normal 132" xfId="874"/>
    <cellStyle name="Normal 133" xfId="875"/>
    <cellStyle name="Normal 134" xfId="876"/>
    <cellStyle name="Normal 135" xfId="877"/>
    <cellStyle name="Normal 136" xfId="878"/>
    <cellStyle name="Normal 137" xfId="879"/>
    <cellStyle name="Normal 138" xfId="880"/>
    <cellStyle name="Normal 139" xfId="881"/>
    <cellStyle name="Normal 14" xfId="882"/>
    <cellStyle name="Normal 14 10" xfId="883"/>
    <cellStyle name="Normal 14 11" xfId="884"/>
    <cellStyle name="Normal 14 12" xfId="885"/>
    <cellStyle name="Normal 14 13" xfId="886"/>
    <cellStyle name="Normal 14 14" xfId="887"/>
    <cellStyle name="Normal 14 15" xfId="888"/>
    <cellStyle name="Normal 14 16" xfId="889"/>
    <cellStyle name="Normal 14 17" xfId="890"/>
    <cellStyle name="Normal 14 18" xfId="891"/>
    <cellStyle name="Normal 14 19" xfId="892"/>
    <cellStyle name="Normal 14 2" xfId="893"/>
    <cellStyle name="Normal 14 20" xfId="894"/>
    <cellStyle name="Normal 14 3" xfId="895"/>
    <cellStyle name="Normal 14 4" xfId="896"/>
    <cellStyle name="Normal 14 5" xfId="897"/>
    <cellStyle name="Normal 14 6" xfId="898"/>
    <cellStyle name="Normal 14 7" xfId="899"/>
    <cellStyle name="Normal 14 8" xfId="900"/>
    <cellStyle name="Normal 14 9" xfId="901"/>
    <cellStyle name="Normal 140" xfId="902"/>
    <cellStyle name="Normal 141" xfId="903"/>
    <cellStyle name="Normal 142" xfId="904"/>
    <cellStyle name="Normal 143" xfId="905"/>
    <cellStyle name="Normal 144" xfId="906"/>
    <cellStyle name="Normal 145" xfId="907"/>
    <cellStyle name="Normal 146" xfId="908"/>
    <cellStyle name="Normal 147" xfId="909"/>
    <cellStyle name="Normal 148" xfId="910"/>
    <cellStyle name="Normal 149" xfId="911"/>
    <cellStyle name="Normal 15" xfId="912"/>
    <cellStyle name="Normal 15 10" xfId="913"/>
    <cellStyle name="Normal 15 11" xfId="914"/>
    <cellStyle name="Normal 15 12" xfId="915"/>
    <cellStyle name="Normal 15 13" xfId="916"/>
    <cellStyle name="Normal 15 14" xfId="917"/>
    <cellStyle name="Normal 15 15" xfId="918"/>
    <cellStyle name="Normal 15 16" xfId="919"/>
    <cellStyle name="Normal 15 17" xfId="920"/>
    <cellStyle name="Normal 15 18" xfId="921"/>
    <cellStyle name="Normal 15 19" xfId="922"/>
    <cellStyle name="Normal 15 2" xfId="923"/>
    <cellStyle name="Normal 15 20" xfId="924"/>
    <cellStyle name="Normal 15 3" xfId="925"/>
    <cellStyle name="Normal 15 4" xfId="926"/>
    <cellStyle name="Normal 15 5" xfId="927"/>
    <cellStyle name="Normal 15 6" xfId="928"/>
    <cellStyle name="Normal 15 7" xfId="929"/>
    <cellStyle name="Normal 15 8" xfId="930"/>
    <cellStyle name="Normal 15 9" xfId="931"/>
    <cellStyle name="Normal 150" xfId="932"/>
    <cellStyle name="Normal 151" xfId="933"/>
    <cellStyle name="Normal 152" xfId="934"/>
    <cellStyle name="Normal 153" xfId="935"/>
    <cellStyle name="Normal 154" xfId="936"/>
    <cellStyle name="Normal 155" xfId="937"/>
    <cellStyle name="Normal 156" xfId="938"/>
    <cellStyle name="Normal 157" xfId="939"/>
    <cellStyle name="Normal 158" xfId="940"/>
    <cellStyle name="Normal 159" xfId="941"/>
    <cellStyle name="Normal 16" xfId="942"/>
    <cellStyle name="Normal 16 10" xfId="943"/>
    <cellStyle name="Normal 16 11" xfId="944"/>
    <cellStyle name="Normal 16 12" xfId="945"/>
    <cellStyle name="Normal 16 13" xfId="946"/>
    <cellStyle name="Normal 16 14" xfId="947"/>
    <cellStyle name="Normal 16 15" xfId="948"/>
    <cellStyle name="Normal 16 16" xfId="949"/>
    <cellStyle name="Normal 16 17" xfId="950"/>
    <cellStyle name="Normal 16 18" xfId="951"/>
    <cellStyle name="Normal 16 19" xfId="952"/>
    <cellStyle name="Normal 16 2" xfId="953"/>
    <cellStyle name="Normal 16 20" xfId="954"/>
    <cellStyle name="Normal 16 3" xfId="955"/>
    <cellStyle name="Normal 16 4" xfId="956"/>
    <cellStyle name="Normal 16 5" xfId="957"/>
    <cellStyle name="Normal 16 6" xfId="958"/>
    <cellStyle name="Normal 16 7" xfId="959"/>
    <cellStyle name="Normal 16 8" xfId="960"/>
    <cellStyle name="Normal 16 9" xfId="961"/>
    <cellStyle name="Normal 160" xfId="962"/>
    <cellStyle name="Normal 161" xfId="963"/>
    <cellStyle name="Normal 162" xfId="964"/>
    <cellStyle name="Normal 163" xfId="965"/>
    <cellStyle name="Normal 164" xfId="966"/>
    <cellStyle name="Normal 165" xfId="967"/>
    <cellStyle name="Normal 166" xfId="968"/>
    <cellStyle name="Normal 167" xfId="969"/>
    <cellStyle name="Normal 168" xfId="970"/>
    <cellStyle name="Normal 169" xfId="971"/>
    <cellStyle name="Normal 17" xfId="972"/>
    <cellStyle name="Normal 17 10" xfId="973"/>
    <cellStyle name="Normal 17 11" xfId="974"/>
    <cellStyle name="Normal 17 12" xfId="975"/>
    <cellStyle name="Normal 17 13" xfId="976"/>
    <cellStyle name="Normal 17 14" xfId="977"/>
    <cellStyle name="Normal 17 15" xfId="978"/>
    <cellStyle name="Normal 17 16" xfId="979"/>
    <cellStyle name="Normal 17 17" xfId="980"/>
    <cellStyle name="Normal 17 18" xfId="981"/>
    <cellStyle name="Normal 17 19" xfId="982"/>
    <cellStyle name="Normal 17 2" xfId="983"/>
    <cellStyle name="Normal 17 2 2" xfId="984"/>
    <cellStyle name="Normal 17 2 3" xfId="985"/>
    <cellStyle name="Normal 17 2 4" xfId="986"/>
    <cellStyle name="Normal 17 2 5" xfId="987"/>
    <cellStyle name="Normal 17 20" xfId="988"/>
    <cellStyle name="Normal 17 21" xfId="989"/>
    <cellStyle name="Normal 17 22" xfId="990"/>
    <cellStyle name="Normal 17 23" xfId="991"/>
    <cellStyle name="Normal 17 3" xfId="992"/>
    <cellStyle name="Normal 17 4" xfId="993"/>
    <cellStyle name="Normal 17 5" xfId="994"/>
    <cellStyle name="Normal 17 6" xfId="995"/>
    <cellStyle name="Normal 17 7" xfId="996"/>
    <cellStyle name="Normal 17 8" xfId="997"/>
    <cellStyle name="Normal 17 9" xfId="998"/>
    <cellStyle name="Normal 170" xfId="999"/>
    <cellStyle name="Normal 171" xfId="1000"/>
    <cellStyle name="Normal 172" xfId="1001"/>
    <cellStyle name="Normal 173" xfId="1002"/>
    <cellStyle name="Normal 174" xfId="1003"/>
    <cellStyle name="Normal 175" xfId="1004"/>
    <cellStyle name="Normal 176" xfId="1005"/>
    <cellStyle name="Normal 177" xfId="1006"/>
    <cellStyle name="Normal 178" xfId="1007"/>
    <cellStyle name="Normal 179" xfId="1008"/>
    <cellStyle name="Normal 18" xfId="1009"/>
    <cellStyle name="Normal 18 10" xfId="1010"/>
    <cellStyle name="Normal 18 11" xfId="1011"/>
    <cellStyle name="Normal 18 12" xfId="1012"/>
    <cellStyle name="Normal 18 13" xfId="1013"/>
    <cellStyle name="Normal 18 14" xfId="1014"/>
    <cellStyle name="Normal 18 15" xfId="1015"/>
    <cellStyle name="Normal 18 16" xfId="1016"/>
    <cellStyle name="Normal 18 17" xfId="1017"/>
    <cellStyle name="Normal 18 18" xfId="1018"/>
    <cellStyle name="Normal 18 19" xfId="1019"/>
    <cellStyle name="Normal 18 2" xfId="1020"/>
    <cellStyle name="Normal 18 20" xfId="1021"/>
    <cellStyle name="Normal 18 3" xfId="1022"/>
    <cellStyle name="Normal 18 4" xfId="1023"/>
    <cellStyle name="Normal 18 5" xfId="1024"/>
    <cellStyle name="Normal 18 6" xfId="1025"/>
    <cellStyle name="Normal 18 7" xfId="1026"/>
    <cellStyle name="Normal 18 8" xfId="1027"/>
    <cellStyle name="Normal 18 9" xfId="1028"/>
    <cellStyle name="Normal 180" xfId="1029"/>
    <cellStyle name="Normal 181" xfId="1030"/>
    <cellStyle name="Normal 182" xfId="1031"/>
    <cellStyle name="Normal 183" xfId="1032"/>
    <cellStyle name="Normal 184" xfId="1033"/>
    <cellStyle name="Normal 185" xfId="1034"/>
    <cellStyle name="Normal 186" xfId="1035"/>
    <cellStyle name="Normal 187" xfId="1036"/>
    <cellStyle name="Normal 188" xfId="1037"/>
    <cellStyle name="Normal 189" xfId="1038"/>
    <cellStyle name="Normal 19" xfId="1039"/>
    <cellStyle name="Normal 19 10" xfId="1040"/>
    <cellStyle name="Normal 19 11" xfId="1041"/>
    <cellStyle name="Normal 19 12" xfId="1042"/>
    <cellStyle name="Normal 19 13" xfId="1043"/>
    <cellStyle name="Normal 19 14" xfId="1044"/>
    <cellStyle name="Normal 19 15" xfId="1045"/>
    <cellStyle name="Normal 19 16" xfId="1046"/>
    <cellStyle name="Normal 19 17" xfId="1047"/>
    <cellStyle name="Normal 19 18" xfId="1048"/>
    <cellStyle name="Normal 19 19" xfId="1049"/>
    <cellStyle name="Normal 19 2" xfId="1050"/>
    <cellStyle name="Normal 19 20" xfId="1051"/>
    <cellStyle name="Normal 19 3" xfId="1052"/>
    <cellStyle name="Normal 19 4" xfId="1053"/>
    <cellStyle name="Normal 19 5" xfId="1054"/>
    <cellStyle name="Normal 19 6" xfId="1055"/>
    <cellStyle name="Normal 19 7" xfId="1056"/>
    <cellStyle name="Normal 19 8" xfId="1057"/>
    <cellStyle name="Normal 19 9" xfId="1058"/>
    <cellStyle name="Normal 190" xfId="1059"/>
    <cellStyle name="Normal 191" xfId="1060"/>
    <cellStyle name="Normal 192" xfId="1061"/>
    <cellStyle name="Normal 193" xfId="1062"/>
    <cellStyle name="Normal 194" xfId="1063"/>
    <cellStyle name="Normal 195" xfId="1064"/>
    <cellStyle name="Normal 196" xfId="1065"/>
    <cellStyle name="Normal 197" xfId="1066"/>
    <cellStyle name="Normal 198" xfId="1067"/>
    <cellStyle name="Normal 199" xfId="1068"/>
    <cellStyle name="Normal 2" xfId="5"/>
    <cellStyle name="Normal 2 10" xfId="1069"/>
    <cellStyle name="Normal 2 10 2" xfId="1070"/>
    <cellStyle name="Normal 2 10 3" xfId="1071"/>
    <cellStyle name="Normal 2 10 4" xfId="1072"/>
    <cellStyle name="Normal 2 11" xfId="1073"/>
    <cellStyle name="Normal 2 11 2" xfId="1074"/>
    <cellStyle name="Normal 2 11 3" xfId="1075"/>
    <cellStyle name="Normal 2 12" xfId="1076"/>
    <cellStyle name="Normal 2 12 2" xfId="1077"/>
    <cellStyle name="Normal 2 12 3" xfId="1078"/>
    <cellStyle name="Normal 2 13" xfId="1079"/>
    <cellStyle name="Normal 2 13 2" xfId="1080"/>
    <cellStyle name="Normal 2 13 3" xfId="1081"/>
    <cellStyle name="Normal 2 14" xfId="1082"/>
    <cellStyle name="Normal 2 14 2" xfId="1083"/>
    <cellStyle name="Normal 2 14 3" xfId="1084"/>
    <cellStyle name="Normal 2 15" xfId="1085"/>
    <cellStyle name="Normal 2 15 2" xfId="1086"/>
    <cellStyle name="Normal 2 15 3" xfId="1087"/>
    <cellStyle name="Normal 2 16" xfId="1088"/>
    <cellStyle name="Normal 2 16 2" xfId="1089"/>
    <cellStyle name="Normal 2 16 3" xfId="1090"/>
    <cellStyle name="Normal 2 17" xfId="1091"/>
    <cellStyle name="Normal 2 17 2" xfId="1092"/>
    <cellStyle name="Normal 2 17 3" xfId="1093"/>
    <cellStyle name="Normal 2 18" xfId="1094"/>
    <cellStyle name="Normal 2 18 2" xfId="1095"/>
    <cellStyle name="Normal 2 18 3" xfId="1096"/>
    <cellStyle name="Normal 2 19" xfId="1097"/>
    <cellStyle name="Normal 2 19 2" xfId="1098"/>
    <cellStyle name="Normal 2 19 3" xfId="1099"/>
    <cellStyle name="Normal 2 2" xfId="1100"/>
    <cellStyle name="Normal 2 2 2" xfId="1101"/>
    <cellStyle name="Normal 2 2 2 2" xfId="1102"/>
    <cellStyle name="Normal 2 2 2 3" xfId="1103"/>
    <cellStyle name="Normal 2 2 2 4" xfId="1104"/>
    <cellStyle name="Normal 2 2 2 5" xfId="1105"/>
    <cellStyle name="Normal 2 2 3" xfId="1106"/>
    <cellStyle name="Normal 2 2 3 2" xfId="1107"/>
    <cellStyle name="Normal 2 2 3 3" xfId="1108"/>
    <cellStyle name="Normal 2 2 4" xfId="1109"/>
    <cellStyle name="Normal 2 20" xfId="1110"/>
    <cellStyle name="Normal 2 20 2" xfId="1111"/>
    <cellStyle name="Normal 2 20 3" xfId="1112"/>
    <cellStyle name="Normal 2 21" xfId="1113"/>
    <cellStyle name="Normal 2 21 2" xfId="1114"/>
    <cellStyle name="Normal 2 21 3" xfId="1115"/>
    <cellStyle name="Normal 2 22" xfId="1116"/>
    <cellStyle name="Normal 2 22 2" xfId="1117"/>
    <cellStyle name="Normal 2 22 3" xfId="1118"/>
    <cellStyle name="Normal 2 23" xfId="1119"/>
    <cellStyle name="Normal 2 23 2" xfId="1120"/>
    <cellStyle name="Normal 2 23 3" xfId="1121"/>
    <cellStyle name="Normal 2 24" xfId="1122"/>
    <cellStyle name="Normal 2 24 2" xfId="1123"/>
    <cellStyle name="Normal 2 24 3" xfId="1124"/>
    <cellStyle name="Normal 2 25" xfId="1125"/>
    <cellStyle name="Normal 2 25 2" xfId="1126"/>
    <cellStyle name="Normal 2 25 3" xfId="1127"/>
    <cellStyle name="Normal 2 26" xfId="1128"/>
    <cellStyle name="Normal 2 26 2" xfId="1129"/>
    <cellStyle name="Normal 2 26 3" xfId="1130"/>
    <cellStyle name="Normal 2 27" xfId="1131"/>
    <cellStyle name="Normal 2 27 2" xfId="1132"/>
    <cellStyle name="Normal 2 27 3" xfId="1133"/>
    <cellStyle name="Normal 2 28" xfId="1134"/>
    <cellStyle name="Normal 2 28 2" xfId="1135"/>
    <cellStyle name="Normal 2 28 3" xfId="1136"/>
    <cellStyle name="Normal 2 29" xfId="1137"/>
    <cellStyle name="Normal 2 29 2" xfId="1138"/>
    <cellStyle name="Normal 2 29 3" xfId="1139"/>
    <cellStyle name="Normal 2 3" xfId="1140"/>
    <cellStyle name="Normal 2 3 10" xfId="1141"/>
    <cellStyle name="Normal 2 3 11" xfId="1142"/>
    <cellStyle name="Normal 2 3 12" xfId="1143"/>
    <cellStyle name="Normal 2 3 13" xfId="1144"/>
    <cellStyle name="Normal 2 3 14" xfId="1145"/>
    <cellStyle name="Normal 2 3 15" xfId="1146"/>
    <cellStyle name="Normal 2 3 16" xfId="1147"/>
    <cellStyle name="Normal 2 3 17" xfId="1148"/>
    <cellStyle name="Normal 2 3 18" xfId="1149"/>
    <cellStyle name="Normal 2 3 18 2" xfId="1150"/>
    <cellStyle name="Normal 2 3 18 3" xfId="1151"/>
    <cellStyle name="Normal 2 3 18 4" xfId="1152"/>
    <cellStyle name="Normal 2 3 18 5" xfId="1153"/>
    <cellStyle name="Normal 2 3 19" xfId="1154"/>
    <cellStyle name="Normal 2 3 19 2" xfId="1155"/>
    <cellStyle name="Normal 2 3 19 3" xfId="1156"/>
    <cellStyle name="Normal 2 3 19 4" xfId="1157"/>
    <cellStyle name="Normal 2 3 19 5" xfId="1158"/>
    <cellStyle name="Normal 2 3 2" xfId="1159"/>
    <cellStyle name="Normal 2 3 2 10" xfId="1160"/>
    <cellStyle name="Normal 2 3 2 10 2" xfId="1161"/>
    <cellStyle name="Normal 2 3 2 10 2 2" xfId="1162"/>
    <cellStyle name="Normal 2 3 2 10 2 3" xfId="1163"/>
    <cellStyle name="Normal 2 3 2 10 2 4" xfId="1164"/>
    <cellStyle name="Normal 2 3 2 10 2 5" xfId="1165"/>
    <cellStyle name="Normal 2 3 2 10 3" xfId="1166"/>
    <cellStyle name="Normal 2 3 2 10 3 2" xfId="1167"/>
    <cellStyle name="Normal 2 3 2 10 3 3" xfId="1168"/>
    <cellStyle name="Normal 2 3 2 10 3 4" xfId="1169"/>
    <cellStyle name="Normal 2 3 2 10 3 5" xfId="1170"/>
    <cellStyle name="Normal 2 3 2 10 4" xfId="1171"/>
    <cellStyle name="Normal 2 3 2 10 4 2" xfId="1172"/>
    <cellStyle name="Normal 2 3 2 10 4 3" xfId="1173"/>
    <cellStyle name="Normal 2 3 2 10 4 4" xfId="1174"/>
    <cellStyle name="Normal 2 3 2 10 4 5" xfId="1175"/>
    <cellStyle name="Normal 2 3 2 10 5" xfId="1176"/>
    <cellStyle name="Normal 2 3 2 10 6" xfId="1177"/>
    <cellStyle name="Normal 2 3 2 10 7" xfId="1178"/>
    <cellStyle name="Normal 2 3 2 10 8" xfId="1179"/>
    <cellStyle name="Normal 2 3 2 11" xfId="1180"/>
    <cellStyle name="Normal 2 3 2 11 2" xfId="1181"/>
    <cellStyle name="Normal 2 3 2 11 2 2" xfId="1182"/>
    <cellStyle name="Normal 2 3 2 11 2 3" xfId="1183"/>
    <cellStyle name="Normal 2 3 2 11 2 4" xfId="1184"/>
    <cellStyle name="Normal 2 3 2 11 2 5" xfId="1185"/>
    <cellStyle name="Normal 2 3 2 11 3" xfId="1186"/>
    <cellStyle name="Normal 2 3 2 11 3 2" xfId="1187"/>
    <cellStyle name="Normal 2 3 2 11 3 3" xfId="1188"/>
    <cellStyle name="Normal 2 3 2 11 3 4" xfId="1189"/>
    <cellStyle name="Normal 2 3 2 11 3 5" xfId="1190"/>
    <cellStyle name="Normal 2 3 2 11 4" xfId="1191"/>
    <cellStyle name="Normal 2 3 2 11 4 2" xfId="1192"/>
    <cellStyle name="Normal 2 3 2 11 4 3" xfId="1193"/>
    <cellStyle name="Normal 2 3 2 11 4 4" xfId="1194"/>
    <cellStyle name="Normal 2 3 2 11 4 5" xfId="1195"/>
    <cellStyle name="Normal 2 3 2 11 5" xfId="1196"/>
    <cellStyle name="Normal 2 3 2 11 6" xfId="1197"/>
    <cellStyle name="Normal 2 3 2 11 7" xfId="1198"/>
    <cellStyle name="Normal 2 3 2 11 8" xfId="1199"/>
    <cellStyle name="Normal 2 3 2 2" xfId="1200"/>
    <cellStyle name="Normal 2 3 2 2 10" xfId="1201"/>
    <cellStyle name="Normal 2 3 2 2 11" xfId="1202"/>
    <cellStyle name="Normal 2 3 2 2 11 2" xfId="1203"/>
    <cellStyle name="Normal 2 3 2 2 11 3" xfId="1204"/>
    <cellStyle name="Normal 2 3 2 2 11 4" xfId="1205"/>
    <cellStyle name="Normal 2 3 2 2 11 5" xfId="1206"/>
    <cellStyle name="Normal 2 3 2 2 12" xfId="1207"/>
    <cellStyle name="Normal 2 3 2 2 12 2" xfId="1208"/>
    <cellStyle name="Normal 2 3 2 2 12 3" xfId="1209"/>
    <cellStyle name="Normal 2 3 2 2 12 4" xfId="1210"/>
    <cellStyle name="Normal 2 3 2 2 12 5" xfId="1211"/>
    <cellStyle name="Normal 2 3 2 2 13" xfId="1212"/>
    <cellStyle name="Normal 2 3 2 2 13 2" xfId="1213"/>
    <cellStyle name="Normal 2 3 2 2 13 3" xfId="1214"/>
    <cellStyle name="Normal 2 3 2 2 13 4" xfId="1215"/>
    <cellStyle name="Normal 2 3 2 2 13 5" xfId="1216"/>
    <cellStyle name="Normal 2 3 2 2 14" xfId="1217"/>
    <cellStyle name="Normal 2 3 2 2 15" xfId="1218"/>
    <cellStyle name="Normal 2 3 2 2 16" xfId="1219"/>
    <cellStyle name="Normal 2 3 2 2 17" xfId="1220"/>
    <cellStyle name="Normal 2 3 2 2 2" xfId="1221"/>
    <cellStyle name="Normal 2 3 2 2 2 2" xfId="1222"/>
    <cellStyle name="Normal 2 3 2 2 3" xfId="1223"/>
    <cellStyle name="Normal 2 3 2 2 4" xfId="1224"/>
    <cellStyle name="Normal 2 3 2 2 5" xfId="1225"/>
    <cellStyle name="Normal 2 3 2 2 6" xfId="1226"/>
    <cellStyle name="Normal 2 3 2 2 7" xfId="1227"/>
    <cellStyle name="Normal 2 3 2 2 8" xfId="1228"/>
    <cellStyle name="Normal 2 3 2 2 9" xfId="1229"/>
    <cellStyle name="Normal 2 3 2 3" xfId="1230"/>
    <cellStyle name="Normal 2 3 2 4" xfId="1231"/>
    <cellStyle name="Normal 2 3 2 4 2" xfId="1232"/>
    <cellStyle name="Normal 2 3 2 4 2 2" xfId="1233"/>
    <cellStyle name="Normal 2 3 2 4 2 3" xfId="1234"/>
    <cellStyle name="Normal 2 3 2 4 2 4" xfId="1235"/>
    <cellStyle name="Normal 2 3 2 4 2 5" xfId="1236"/>
    <cellStyle name="Normal 2 3 2 4 3" xfId="1237"/>
    <cellStyle name="Normal 2 3 2 4 3 2" xfId="1238"/>
    <cellStyle name="Normal 2 3 2 4 3 3" xfId="1239"/>
    <cellStyle name="Normal 2 3 2 4 3 4" xfId="1240"/>
    <cellStyle name="Normal 2 3 2 4 3 5" xfId="1241"/>
    <cellStyle name="Normal 2 3 2 4 4" xfId="1242"/>
    <cellStyle name="Normal 2 3 2 4 4 2" xfId="1243"/>
    <cellStyle name="Normal 2 3 2 4 4 3" xfId="1244"/>
    <cellStyle name="Normal 2 3 2 4 4 4" xfId="1245"/>
    <cellStyle name="Normal 2 3 2 4 4 5" xfId="1246"/>
    <cellStyle name="Normal 2 3 2 4 5" xfId="1247"/>
    <cellStyle name="Normal 2 3 2 4 6" xfId="1248"/>
    <cellStyle name="Normal 2 3 2 4 7" xfId="1249"/>
    <cellStyle name="Normal 2 3 2 4 8" xfId="1250"/>
    <cellStyle name="Normal 2 3 2 5" xfId="1251"/>
    <cellStyle name="Normal 2 3 2 5 2" xfId="1252"/>
    <cellStyle name="Normal 2 3 2 5 2 2" xfId="1253"/>
    <cellStyle name="Normal 2 3 2 5 2 3" xfId="1254"/>
    <cellStyle name="Normal 2 3 2 5 2 4" xfId="1255"/>
    <cellStyle name="Normal 2 3 2 5 2 5" xfId="1256"/>
    <cellStyle name="Normal 2 3 2 5 3" xfId="1257"/>
    <cellStyle name="Normal 2 3 2 5 3 2" xfId="1258"/>
    <cellStyle name="Normal 2 3 2 5 3 3" xfId="1259"/>
    <cellStyle name="Normal 2 3 2 5 3 4" xfId="1260"/>
    <cellStyle name="Normal 2 3 2 5 3 5" xfId="1261"/>
    <cellStyle name="Normal 2 3 2 5 4" xfId="1262"/>
    <cellStyle name="Normal 2 3 2 5 4 2" xfId="1263"/>
    <cellStyle name="Normal 2 3 2 5 4 3" xfId="1264"/>
    <cellStyle name="Normal 2 3 2 5 4 4" xfId="1265"/>
    <cellStyle name="Normal 2 3 2 5 4 5" xfId="1266"/>
    <cellStyle name="Normal 2 3 2 5 5" xfId="1267"/>
    <cellStyle name="Normal 2 3 2 5 6" xfId="1268"/>
    <cellStyle name="Normal 2 3 2 5 7" xfId="1269"/>
    <cellStyle name="Normal 2 3 2 5 8" xfId="1270"/>
    <cellStyle name="Normal 2 3 2 6" xfId="1271"/>
    <cellStyle name="Normal 2 3 2 6 2" xfId="1272"/>
    <cellStyle name="Normal 2 3 2 6 2 2" xfId="1273"/>
    <cellStyle name="Normal 2 3 2 6 2 3" xfId="1274"/>
    <cellStyle name="Normal 2 3 2 6 2 4" xfId="1275"/>
    <cellStyle name="Normal 2 3 2 6 2 5" xfId="1276"/>
    <cellStyle name="Normal 2 3 2 6 3" xfId="1277"/>
    <cellStyle name="Normal 2 3 2 6 3 2" xfId="1278"/>
    <cellStyle name="Normal 2 3 2 6 3 3" xfId="1279"/>
    <cellStyle name="Normal 2 3 2 6 3 4" xfId="1280"/>
    <cellStyle name="Normal 2 3 2 6 3 5" xfId="1281"/>
    <cellStyle name="Normal 2 3 2 6 4" xfId="1282"/>
    <cellStyle name="Normal 2 3 2 6 4 2" xfId="1283"/>
    <cellStyle name="Normal 2 3 2 6 4 3" xfId="1284"/>
    <cellStyle name="Normal 2 3 2 6 4 4" xfId="1285"/>
    <cellStyle name="Normal 2 3 2 6 4 5" xfId="1286"/>
    <cellStyle name="Normal 2 3 2 6 5" xfId="1287"/>
    <cellStyle name="Normal 2 3 2 6 6" xfId="1288"/>
    <cellStyle name="Normal 2 3 2 6 7" xfId="1289"/>
    <cellStyle name="Normal 2 3 2 6 8" xfId="1290"/>
    <cellStyle name="Normal 2 3 2 7" xfId="1291"/>
    <cellStyle name="Normal 2 3 2 7 2" xfId="1292"/>
    <cellStyle name="Normal 2 3 2 7 2 2" xfId="1293"/>
    <cellStyle name="Normal 2 3 2 7 2 3" xfId="1294"/>
    <cellStyle name="Normal 2 3 2 7 2 4" xfId="1295"/>
    <cellStyle name="Normal 2 3 2 7 2 5" xfId="1296"/>
    <cellStyle name="Normal 2 3 2 7 3" xfId="1297"/>
    <cellStyle name="Normal 2 3 2 7 3 2" xfId="1298"/>
    <cellStyle name="Normal 2 3 2 7 3 3" xfId="1299"/>
    <cellStyle name="Normal 2 3 2 7 3 4" xfId="1300"/>
    <cellStyle name="Normal 2 3 2 7 3 5" xfId="1301"/>
    <cellStyle name="Normal 2 3 2 7 4" xfId="1302"/>
    <cellStyle name="Normal 2 3 2 7 4 2" xfId="1303"/>
    <cellStyle name="Normal 2 3 2 7 4 3" xfId="1304"/>
    <cellStyle name="Normal 2 3 2 7 4 4" xfId="1305"/>
    <cellStyle name="Normal 2 3 2 7 4 5" xfId="1306"/>
    <cellStyle name="Normal 2 3 2 7 5" xfId="1307"/>
    <cellStyle name="Normal 2 3 2 7 6" xfId="1308"/>
    <cellStyle name="Normal 2 3 2 7 7" xfId="1309"/>
    <cellStyle name="Normal 2 3 2 7 8" xfId="1310"/>
    <cellStyle name="Normal 2 3 2 8" xfId="1311"/>
    <cellStyle name="Normal 2 3 2 8 2" xfId="1312"/>
    <cellStyle name="Normal 2 3 2 8 2 2" xfId="1313"/>
    <cellStyle name="Normal 2 3 2 8 2 3" xfId="1314"/>
    <cellStyle name="Normal 2 3 2 8 2 4" xfId="1315"/>
    <cellStyle name="Normal 2 3 2 8 2 5" xfId="1316"/>
    <cellStyle name="Normal 2 3 2 8 3" xfId="1317"/>
    <cellStyle name="Normal 2 3 2 8 3 2" xfId="1318"/>
    <cellStyle name="Normal 2 3 2 8 3 3" xfId="1319"/>
    <cellStyle name="Normal 2 3 2 8 3 4" xfId="1320"/>
    <cellStyle name="Normal 2 3 2 8 3 5" xfId="1321"/>
    <cellStyle name="Normal 2 3 2 8 4" xfId="1322"/>
    <cellStyle name="Normal 2 3 2 8 4 2" xfId="1323"/>
    <cellStyle name="Normal 2 3 2 8 4 3" xfId="1324"/>
    <cellStyle name="Normal 2 3 2 8 4 4" xfId="1325"/>
    <cellStyle name="Normal 2 3 2 8 4 5" xfId="1326"/>
    <cellStyle name="Normal 2 3 2 8 5" xfId="1327"/>
    <cellStyle name="Normal 2 3 2 8 6" xfId="1328"/>
    <cellStyle name="Normal 2 3 2 8 7" xfId="1329"/>
    <cellStyle name="Normal 2 3 2 8 8" xfId="1330"/>
    <cellStyle name="Normal 2 3 2 9" xfId="1331"/>
    <cellStyle name="Normal 2 3 2 9 2" xfId="1332"/>
    <cellStyle name="Normal 2 3 2 9 2 2" xfId="1333"/>
    <cellStyle name="Normal 2 3 2 9 2 3" xfId="1334"/>
    <cellStyle name="Normal 2 3 2 9 2 4" xfId="1335"/>
    <cellStyle name="Normal 2 3 2 9 2 5" xfId="1336"/>
    <cellStyle name="Normal 2 3 2 9 3" xfId="1337"/>
    <cellStyle name="Normal 2 3 2 9 3 2" xfId="1338"/>
    <cellStyle name="Normal 2 3 2 9 3 3" xfId="1339"/>
    <cellStyle name="Normal 2 3 2 9 3 4" xfId="1340"/>
    <cellStyle name="Normal 2 3 2 9 3 5" xfId="1341"/>
    <cellStyle name="Normal 2 3 2 9 4" xfId="1342"/>
    <cellStyle name="Normal 2 3 2 9 4 2" xfId="1343"/>
    <cellStyle name="Normal 2 3 2 9 4 3" xfId="1344"/>
    <cellStyle name="Normal 2 3 2 9 4 4" xfId="1345"/>
    <cellStyle name="Normal 2 3 2 9 4 5" xfId="1346"/>
    <cellStyle name="Normal 2 3 2 9 5" xfId="1347"/>
    <cellStyle name="Normal 2 3 2 9 6" xfId="1348"/>
    <cellStyle name="Normal 2 3 2 9 7" xfId="1349"/>
    <cellStyle name="Normal 2 3 2 9 8" xfId="1350"/>
    <cellStyle name="Normal 2 3 20" xfId="1351"/>
    <cellStyle name="Normal 2 3 20 2" xfId="1352"/>
    <cellStyle name="Normal 2 3 20 3" xfId="1353"/>
    <cellStyle name="Normal 2 3 20 4" xfId="1354"/>
    <cellStyle name="Normal 2 3 20 5" xfId="1355"/>
    <cellStyle name="Normal 2 3 21" xfId="1356"/>
    <cellStyle name="Normal 2 3 22" xfId="1357"/>
    <cellStyle name="Normal 2 3 23" xfId="1358"/>
    <cellStyle name="Normal 2 3 24" xfId="1359"/>
    <cellStyle name="Normal 2 3 3" xfId="1360"/>
    <cellStyle name="Normal 2 3 4" xfId="1361"/>
    <cellStyle name="Normal 2 3 5" xfId="1362"/>
    <cellStyle name="Normal 2 3 6" xfId="1363"/>
    <cellStyle name="Normal 2 3 7" xfId="1364"/>
    <cellStyle name="Normal 2 3 8" xfId="1365"/>
    <cellStyle name="Normal 2 3 8 10" xfId="1366"/>
    <cellStyle name="Normal 2 3 8 11" xfId="1367"/>
    <cellStyle name="Normal 2 3 8 12" xfId="1368"/>
    <cellStyle name="Normal 2 3 8 2" xfId="1369"/>
    <cellStyle name="Normal 2 3 8 2 2" xfId="1370"/>
    <cellStyle name="Normal 2 3 8 2 2 2" xfId="1371"/>
    <cellStyle name="Normal 2 3 8 2 2 3" xfId="1372"/>
    <cellStyle name="Normal 2 3 8 2 2 4" xfId="1373"/>
    <cellStyle name="Normal 2 3 8 2 2 5" xfId="1374"/>
    <cellStyle name="Normal 2 3 8 2 3" xfId="1375"/>
    <cellStyle name="Normal 2 3 8 2 3 2" xfId="1376"/>
    <cellStyle name="Normal 2 3 8 2 3 3" xfId="1377"/>
    <cellStyle name="Normal 2 3 8 2 3 4" xfId="1378"/>
    <cellStyle name="Normal 2 3 8 2 3 5" xfId="1379"/>
    <cellStyle name="Normal 2 3 8 2 4" xfId="1380"/>
    <cellStyle name="Normal 2 3 8 2 4 2" xfId="1381"/>
    <cellStyle name="Normal 2 3 8 2 4 3" xfId="1382"/>
    <cellStyle name="Normal 2 3 8 2 4 4" xfId="1383"/>
    <cellStyle name="Normal 2 3 8 2 4 5" xfId="1384"/>
    <cellStyle name="Normal 2 3 8 2 5" xfId="1385"/>
    <cellStyle name="Normal 2 3 8 2 6" xfId="1386"/>
    <cellStyle name="Normal 2 3 8 2 7" xfId="1387"/>
    <cellStyle name="Normal 2 3 8 2 8" xfId="1388"/>
    <cellStyle name="Normal 2 3 8 3" xfId="1389"/>
    <cellStyle name="Normal 2 3 8 3 2" xfId="1390"/>
    <cellStyle name="Normal 2 3 8 3 2 2" xfId="1391"/>
    <cellStyle name="Normal 2 3 8 3 2 3" xfId="1392"/>
    <cellStyle name="Normal 2 3 8 3 2 4" xfId="1393"/>
    <cellStyle name="Normal 2 3 8 3 2 5" xfId="1394"/>
    <cellStyle name="Normal 2 3 8 3 3" xfId="1395"/>
    <cellStyle name="Normal 2 3 8 3 3 2" xfId="1396"/>
    <cellStyle name="Normal 2 3 8 3 3 3" xfId="1397"/>
    <cellStyle name="Normal 2 3 8 3 3 4" xfId="1398"/>
    <cellStyle name="Normal 2 3 8 3 3 5" xfId="1399"/>
    <cellStyle name="Normal 2 3 8 3 4" xfId="1400"/>
    <cellStyle name="Normal 2 3 8 3 4 2" xfId="1401"/>
    <cellStyle name="Normal 2 3 8 3 4 3" xfId="1402"/>
    <cellStyle name="Normal 2 3 8 3 4 4" xfId="1403"/>
    <cellStyle name="Normal 2 3 8 3 4 5" xfId="1404"/>
    <cellStyle name="Normal 2 3 8 3 5" xfId="1405"/>
    <cellStyle name="Normal 2 3 8 3 6" xfId="1406"/>
    <cellStyle name="Normal 2 3 8 3 7" xfId="1407"/>
    <cellStyle name="Normal 2 3 8 3 8" xfId="1408"/>
    <cellStyle name="Normal 2 3 8 4" xfId="1409"/>
    <cellStyle name="Normal 2 3 8 4 2" xfId="1410"/>
    <cellStyle name="Normal 2 3 8 4 2 2" xfId="1411"/>
    <cellStyle name="Normal 2 3 8 4 2 3" xfId="1412"/>
    <cellStyle name="Normal 2 3 8 4 2 4" xfId="1413"/>
    <cellStyle name="Normal 2 3 8 4 2 5" xfId="1414"/>
    <cellStyle name="Normal 2 3 8 4 3" xfId="1415"/>
    <cellStyle name="Normal 2 3 8 4 3 2" xfId="1416"/>
    <cellStyle name="Normal 2 3 8 4 3 3" xfId="1417"/>
    <cellStyle name="Normal 2 3 8 4 3 4" xfId="1418"/>
    <cellStyle name="Normal 2 3 8 4 3 5" xfId="1419"/>
    <cellStyle name="Normal 2 3 8 4 4" xfId="1420"/>
    <cellStyle name="Normal 2 3 8 4 4 2" xfId="1421"/>
    <cellStyle name="Normal 2 3 8 4 4 3" xfId="1422"/>
    <cellStyle name="Normal 2 3 8 4 4 4" xfId="1423"/>
    <cellStyle name="Normal 2 3 8 4 4 5" xfId="1424"/>
    <cellStyle name="Normal 2 3 8 4 5" xfId="1425"/>
    <cellStyle name="Normal 2 3 8 4 6" xfId="1426"/>
    <cellStyle name="Normal 2 3 8 4 7" xfId="1427"/>
    <cellStyle name="Normal 2 3 8 4 8" xfId="1428"/>
    <cellStyle name="Normal 2 3 8 5" xfId="1429"/>
    <cellStyle name="Normal 2 3 8 5 2" xfId="1430"/>
    <cellStyle name="Normal 2 3 8 5 2 2" xfId="1431"/>
    <cellStyle name="Normal 2 3 8 5 2 3" xfId="1432"/>
    <cellStyle name="Normal 2 3 8 5 2 4" xfId="1433"/>
    <cellStyle name="Normal 2 3 8 5 2 5" xfId="1434"/>
    <cellStyle name="Normal 2 3 8 5 3" xfId="1435"/>
    <cellStyle name="Normal 2 3 8 5 3 2" xfId="1436"/>
    <cellStyle name="Normal 2 3 8 5 3 3" xfId="1437"/>
    <cellStyle name="Normal 2 3 8 5 3 4" xfId="1438"/>
    <cellStyle name="Normal 2 3 8 5 3 5" xfId="1439"/>
    <cellStyle name="Normal 2 3 8 5 4" xfId="1440"/>
    <cellStyle name="Normal 2 3 8 5 4 2" xfId="1441"/>
    <cellStyle name="Normal 2 3 8 5 4 3" xfId="1442"/>
    <cellStyle name="Normal 2 3 8 5 4 4" xfId="1443"/>
    <cellStyle name="Normal 2 3 8 5 4 5" xfId="1444"/>
    <cellStyle name="Normal 2 3 8 5 5" xfId="1445"/>
    <cellStyle name="Normal 2 3 8 5 6" xfId="1446"/>
    <cellStyle name="Normal 2 3 8 5 7" xfId="1447"/>
    <cellStyle name="Normal 2 3 8 5 8" xfId="1448"/>
    <cellStyle name="Normal 2 3 8 6" xfId="1449"/>
    <cellStyle name="Normal 2 3 8 6 2" xfId="1450"/>
    <cellStyle name="Normal 2 3 8 6 3" xfId="1451"/>
    <cellStyle name="Normal 2 3 8 6 4" xfId="1452"/>
    <cellStyle name="Normal 2 3 8 6 5" xfId="1453"/>
    <cellStyle name="Normal 2 3 8 7" xfId="1454"/>
    <cellStyle name="Normal 2 3 8 7 2" xfId="1455"/>
    <cellStyle name="Normal 2 3 8 7 3" xfId="1456"/>
    <cellStyle name="Normal 2 3 8 7 4" xfId="1457"/>
    <cellStyle name="Normal 2 3 8 7 5" xfId="1458"/>
    <cellStyle name="Normal 2 3 8 8" xfId="1459"/>
    <cellStyle name="Normal 2 3 8 8 2" xfId="1460"/>
    <cellStyle name="Normal 2 3 8 8 3" xfId="1461"/>
    <cellStyle name="Normal 2 3 8 8 4" xfId="1462"/>
    <cellStyle name="Normal 2 3 8 8 5" xfId="1463"/>
    <cellStyle name="Normal 2 3 8 9" xfId="1464"/>
    <cellStyle name="Normal 2 3 9" xfId="1465"/>
    <cellStyle name="Normal 2 30" xfId="1466"/>
    <cellStyle name="Normal 2 30 2" xfId="1467"/>
    <cellStyle name="Normal 2 30 3" xfId="1468"/>
    <cellStyle name="Normal 2 31" xfId="1469"/>
    <cellStyle name="Normal 2 31 2" xfId="1470"/>
    <cellStyle name="Normal 2 31 3" xfId="1471"/>
    <cellStyle name="Normal 2 32" xfId="1472"/>
    <cellStyle name="Normal 2 32 2" xfId="1473"/>
    <cellStyle name="Normal 2 32 3" xfId="1474"/>
    <cellStyle name="Normal 2 33" xfId="1475"/>
    <cellStyle name="Normal 2 33 2" xfId="1476"/>
    <cellStyle name="Normal 2 33 3" xfId="1477"/>
    <cellStyle name="Normal 2 34" xfId="1478"/>
    <cellStyle name="Normal 2 34 2" xfId="1479"/>
    <cellStyle name="Normal 2 34 3" xfId="1480"/>
    <cellStyle name="Normal 2 35" xfId="1481"/>
    <cellStyle name="Normal 2 35 2" xfId="1482"/>
    <cellStyle name="Normal 2 35 3" xfId="1483"/>
    <cellStyle name="Normal 2 36" xfId="1484"/>
    <cellStyle name="Normal 2 36 2" xfId="1485"/>
    <cellStyle name="Normal 2 36 3" xfId="1486"/>
    <cellStyle name="Normal 2 37" xfId="1487"/>
    <cellStyle name="Normal 2 37 2" xfId="1488"/>
    <cellStyle name="Normal 2 37 3" xfId="1489"/>
    <cellStyle name="Normal 2 38" xfId="1490"/>
    <cellStyle name="Normal 2 38 2" xfId="1491"/>
    <cellStyle name="Normal 2 38 3" xfId="1492"/>
    <cellStyle name="Normal 2 39" xfId="1493"/>
    <cellStyle name="Normal 2 39 2" xfId="1494"/>
    <cellStyle name="Normal 2 39 3" xfId="1495"/>
    <cellStyle name="Normal 2 4" xfId="1496"/>
    <cellStyle name="Normal 2 4 10" xfId="1497"/>
    <cellStyle name="Normal 2 4 11" xfId="1498"/>
    <cellStyle name="Normal 2 4 12" xfId="1499"/>
    <cellStyle name="Normal 2 4 12 10" xfId="1500"/>
    <cellStyle name="Normal 2 4 12 11" xfId="1501"/>
    <cellStyle name="Normal 2 4 12 12" xfId="1502"/>
    <cellStyle name="Normal 2 4 12 2" xfId="1503"/>
    <cellStyle name="Normal 2 4 12 2 2" xfId="1504"/>
    <cellStyle name="Normal 2 4 12 2 2 2" xfId="1505"/>
    <cellStyle name="Normal 2 4 12 2 2 3" xfId="1506"/>
    <cellStyle name="Normal 2 4 12 2 2 4" xfId="1507"/>
    <cellStyle name="Normal 2 4 12 2 2 5" xfId="1508"/>
    <cellStyle name="Normal 2 4 12 2 3" xfId="1509"/>
    <cellStyle name="Normal 2 4 12 2 3 2" xfId="1510"/>
    <cellStyle name="Normal 2 4 12 2 3 3" xfId="1511"/>
    <cellStyle name="Normal 2 4 12 2 3 4" xfId="1512"/>
    <cellStyle name="Normal 2 4 12 2 3 5" xfId="1513"/>
    <cellStyle name="Normal 2 4 12 2 4" xfId="1514"/>
    <cellStyle name="Normal 2 4 12 2 4 2" xfId="1515"/>
    <cellStyle name="Normal 2 4 12 2 4 3" xfId="1516"/>
    <cellStyle name="Normal 2 4 12 2 4 4" xfId="1517"/>
    <cellStyle name="Normal 2 4 12 2 4 5" xfId="1518"/>
    <cellStyle name="Normal 2 4 12 2 5" xfId="1519"/>
    <cellStyle name="Normal 2 4 12 2 6" xfId="1520"/>
    <cellStyle name="Normal 2 4 12 2 7" xfId="1521"/>
    <cellStyle name="Normal 2 4 12 2 8" xfId="1522"/>
    <cellStyle name="Normal 2 4 12 3" xfId="1523"/>
    <cellStyle name="Normal 2 4 12 3 2" xfId="1524"/>
    <cellStyle name="Normal 2 4 12 3 2 2" xfId="1525"/>
    <cellStyle name="Normal 2 4 12 3 2 3" xfId="1526"/>
    <cellStyle name="Normal 2 4 12 3 2 4" xfId="1527"/>
    <cellStyle name="Normal 2 4 12 3 2 5" xfId="1528"/>
    <cellStyle name="Normal 2 4 12 3 3" xfId="1529"/>
    <cellStyle name="Normal 2 4 12 3 3 2" xfId="1530"/>
    <cellStyle name="Normal 2 4 12 3 3 3" xfId="1531"/>
    <cellStyle name="Normal 2 4 12 3 3 4" xfId="1532"/>
    <cellStyle name="Normal 2 4 12 3 3 5" xfId="1533"/>
    <cellStyle name="Normal 2 4 12 3 4" xfId="1534"/>
    <cellStyle name="Normal 2 4 12 3 4 2" xfId="1535"/>
    <cellStyle name="Normal 2 4 12 3 4 3" xfId="1536"/>
    <cellStyle name="Normal 2 4 12 3 4 4" xfId="1537"/>
    <cellStyle name="Normal 2 4 12 3 4 5" xfId="1538"/>
    <cellStyle name="Normal 2 4 12 3 5" xfId="1539"/>
    <cellStyle name="Normal 2 4 12 3 6" xfId="1540"/>
    <cellStyle name="Normal 2 4 12 3 7" xfId="1541"/>
    <cellStyle name="Normal 2 4 12 3 8" xfId="1542"/>
    <cellStyle name="Normal 2 4 12 4" xfId="1543"/>
    <cellStyle name="Normal 2 4 12 4 2" xfId="1544"/>
    <cellStyle name="Normal 2 4 12 4 2 2" xfId="1545"/>
    <cellStyle name="Normal 2 4 12 4 2 3" xfId="1546"/>
    <cellStyle name="Normal 2 4 12 4 2 4" xfId="1547"/>
    <cellStyle name="Normal 2 4 12 4 2 5" xfId="1548"/>
    <cellStyle name="Normal 2 4 12 4 3" xfId="1549"/>
    <cellStyle name="Normal 2 4 12 4 3 2" xfId="1550"/>
    <cellStyle name="Normal 2 4 12 4 3 3" xfId="1551"/>
    <cellStyle name="Normal 2 4 12 4 3 4" xfId="1552"/>
    <cellStyle name="Normal 2 4 12 4 3 5" xfId="1553"/>
    <cellStyle name="Normal 2 4 12 4 4" xfId="1554"/>
    <cellStyle name="Normal 2 4 12 4 4 2" xfId="1555"/>
    <cellStyle name="Normal 2 4 12 4 4 3" xfId="1556"/>
    <cellStyle name="Normal 2 4 12 4 4 4" xfId="1557"/>
    <cellStyle name="Normal 2 4 12 4 4 5" xfId="1558"/>
    <cellStyle name="Normal 2 4 12 4 5" xfId="1559"/>
    <cellStyle name="Normal 2 4 12 4 6" xfId="1560"/>
    <cellStyle name="Normal 2 4 12 4 7" xfId="1561"/>
    <cellStyle name="Normal 2 4 12 4 8" xfId="1562"/>
    <cellStyle name="Normal 2 4 12 5" xfId="1563"/>
    <cellStyle name="Normal 2 4 12 5 2" xfId="1564"/>
    <cellStyle name="Normal 2 4 12 5 2 2" xfId="1565"/>
    <cellStyle name="Normal 2 4 12 5 2 3" xfId="1566"/>
    <cellStyle name="Normal 2 4 12 5 2 4" xfId="1567"/>
    <cellStyle name="Normal 2 4 12 5 2 5" xfId="1568"/>
    <cellStyle name="Normal 2 4 12 5 3" xfId="1569"/>
    <cellStyle name="Normal 2 4 12 5 3 2" xfId="1570"/>
    <cellStyle name="Normal 2 4 12 5 3 3" xfId="1571"/>
    <cellStyle name="Normal 2 4 12 5 3 4" xfId="1572"/>
    <cellStyle name="Normal 2 4 12 5 3 5" xfId="1573"/>
    <cellStyle name="Normal 2 4 12 5 4" xfId="1574"/>
    <cellStyle name="Normal 2 4 12 5 4 2" xfId="1575"/>
    <cellStyle name="Normal 2 4 12 5 4 3" xfId="1576"/>
    <cellStyle name="Normal 2 4 12 5 4 4" xfId="1577"/>
    <cellStyle name="Normal 2 4 12 5 4 5" xfId="1578"/>
    <cellStyle name="Normal 2 4 12 5 5" xfId="1579"/>
    <cellStyle name="Normal 2 4 12 5 6" xfId="1580"/>
    <cellStyle name="Normal 2 4 12 5 7" xfId="1581"/>
    <cellStyle name="Normal 2 4 12 5 8" xfId="1582"/>
    <cellStyle name="Normal 2 4 12 6" xfId="1583"/>
    <cellStyle name="Normal 2 4 12 6 2" xfId="1584"/>
    <cellStyle name="Normal 2 4 12 6 3" xfId="1585"/>
    <cellStyle name="Normal 2 4 12 6 4" xfId="1586"/>
    <cellStyle name="Normal 2 4 12 6 5" xfId="1587"/>
    <cellStyle name="Normal 2 4 12 7" xfId="1588"/>
    <cellStyle name="Normal 2 4 12 7 2" xfId="1589"/>
    <cellStyle name="Normal 2 4 12 7 3" xfId="1590"/>
    <cellStyle name="Normal 2 4 12 7 4" xfId="1591"/>
    <cellStyle name="Normal 2 4 12 7 5" xfId="1592"/>
    <cellStyle name="Normal 2 4 12 8" xfId="1593"/>
    <cellStyle name="Normal 2 4 12 8 2" xfId="1594"/>
    <cellStyle name="Normal 2 4 12 8 3" xfId="1595"/>
    <cellStyle name="Normal 2 4 12 8 4" xfId="1596"/>
    <cellStyle name="Normal 2 4 12 8 5" xfId="1597"/>
    <cellStyle name="Normal 2 4 12 9" xfId="1598"/>
    <cellStyle name="Normal 2 4 13" xfId="1599"/>
    <cellStyle name="Normal 2 4 14" xfId="1600"/>
    <cellStyle name="Normal 2 4 15" xfId="1601"/>
    <cellStyle name="Normal 2 4 16" xfId="1602"/>
    <cellStyle name="Normal 2 4 17" xfId="1603"/>
    <cellStyle name="Normal 2 4 18" xfId="1604"/>
    <cellStyle name="Normal 2 4 19" xfId="1605"/>
    <cellStyle name="Normal 2 4 2" xfId="1606"/>
    <cellStyle name="Normal 2 4 2 10" xfId="1607"/>
    <cellStyle name="Normal 2 4 2 10 2" xfId="1608"/>
    <cellStyle name="Normal 2 4 2 10 2 2" xfId="1609"/>
    <cellStyle name="Normal 2 4 2 10 2 3" xfId="1610"/>
    <cellStyle name="Normal 2 4 2 10 2 4" xfId="1611"/>
    <cellStyle name="Normal 2 4 2 10 2 5" xfId="1612"/>
    <cellStyle name="Normal 2 4 2 10 3" xfId="1613"/>
    <cellStyle name="Normal 2 4 2 10 3 2" xfId="1614"/>
    <cellStyle name="Normal 2 4 2 10 3 3" xfId="1615"/>
    <cellStyle name="Normal 2 4 2 10 3 4" xfId="1616"/>
    <cellStyle name="Normal 2 4 2 10 3 5" xfId="1617"/>
    <cellStyle name="Normal 2 4 2 10 4" xfId="1618"/>
    <cellStyle name="Normal 2 4 2 10 4 2" xfId="1619"/>
    <cellStyle name="Normal 2 4 2 10 4 3" xfId="1620"/>
    <cellStyle name="Normal 2 4 2 10 4 4" xfId="1621"/>
    <cellStyle name="Normal 2 4 2 10 4 5" xfId="1622"/>
    <cellStyle name="Normal 2 4 2 10 5" xfId="1623"/>
    <cellStyle name="Normal 2 4 2 10 6" xfId="1624"/>
    <cellStyle name="Normal 2 4 2 10 7" xfId="1625"/>
    <cellStyle name="Normal 2 4 2 10 8" xfId="1626"/>
    <cellStyle name="Normal 2 4 2 11" xfId="1627"/>
    <cellStyle name="Normal 2 4 2 11 2" xfId="1628"/>
    <cellStyle name="Normal 2 4 2 11 2 2" xfId="1629"/>
    <cellStyle name="Normal 2 4 2 11 2 3" xfId="1630"/>
    <cellStyle name="Normal 2 4 2 11 2 4" xfId="1631"/>
    <cellStyle name="Normal 2 4 2 11 2 5" xfId="1632"/>
    <cellStyle name="Normal 2 4 2 11 3" xfId="1633"/>
    <cellStyle name="Normal 2 4 2 11 3 2" xfId="1634"/>
    <cellStyle name="Normal 2 4 2 11 3 3" xfId="1635"/>
    <cellStyle name="Normal 2 4 2 11 3 4" xfId="1636"/>
    <cellStyle name="Normal 2 4 2 11 3 5" xfId="1637"/>
    <cellStyle name="Normal 2 4 2 11 4" xfId="1638"/>
    <cellStyle name="Normal 2 4 2 11 4 2" xfId="1639"/>
    <cellStyle name="Normal 2 4 2 11 4 3" xfId="1640"/>
    <cellStyle name="Normal 2 4 2 11 4 4" xfId="1641"/>
    <cellStyle name="Normal 2 4 2 11 4 5" xfId="1642"/>
    <cellStyle name="Normal 2 4 2 11 5" xfId="1643"/>
    <cellStyle name="Normal 2 4 2 11 6" xfId="1644"/>
    <cellStyle name="Normal 2 4 2 11 7" xfId="1645"/>
    <cellStyle name="Normal 2 4 2 11 8" xfId="1646"/>
    <cellStyle name="Normal 2 4 2 12" xfId="1647"/>
    <cellStyle name="Normal 2 4 2 12 2" xfId="1648"/>
    <cellStyle name="Normal 2 4 2 12 3" xfId="1649"/>
    <cellStyle name="Normal 2 4 2 12 4" xfId="1650"/>
    <cellStyle name="Normal 2 4 2 12 5" xfId="1651"/>
    <cellStyle name="Normal 2 4 2 13" xfId="1652"/>
    <cellStyle name="Normal 2 4 2 13 2" xfId="1653"/>
    <cellStyle name="Normal 2 4 2 13 3" xfId="1654"/>
    <cellStyle name="Normal 2 4 2 13 4" xfId="1655"/>
    <cellStyle name="Normal 2 4 2 13 5" xfId="1656"/>
    <cellStyle name="Normal 2 4 2 14" xfId="1657"/>
    <cellStyle name="Normal 2 4 2 14 2" xfId="1658"/>
    <cellStyle name="Normal 2 4 2 14 3" xfId="1659"/>
    <cellStyle name="Normal 2 4 2 14 4" xfId="1660"/>
    <cellStyle name="Normal 2 4 2 14 5" xfId="1661"/>
    <cellStyle name="Normal 2 4 2 15" xfId="1662"/>
    <cellStyle name="Normal 2 4 2 16" xfId="1663"/>
    <cellStyle name="Normal 2 4 2 17" xfId="1664"/>
    <cellStyle name="Normal 2 4 2 18" xfId="1665"/>
    <cellStyle name="Normal 2 4 2 2" xfId="1666"/>
    <cellStyle name="Normal 2 4 2 2 2" xfId="1667"/>
    <cellStyle name="Normal 2 4 2 2 2 2" xfId="1668"/>
    <cellStyle name="Normal 2 4 2 2 2 3" xfId="1669"/>
    <cellStyle name="Normal 2 4 2 2 2 4" xfId="1670"/>
    <cellStyle name="Normal 2 4 2 2 2 5" xfId="1671"/>
    <cellStyle name="Normal 2 4 2 2 3" xfId="1672"/>
    <cellStyle name="Normal 2 4 2 2 3 2" xfId="1673"/>
    <cellStyle name="Normal 2 4 2 2 3 3" xfId="1674"/>
    <cellStyle name="Normal 2 4 2 2 3 4" xfId="1675"/>
    <cellStyle name="Normal 2 4 2 2 3 5" xfId="1676"/>
    <cellStyle name="Normal 2 4 2 2 4" xfId="1677"/>
    <cellStyle name="Normal 2 4 2 2 4 2" xfId="1678"/>
    <cellStyle name="Normal 2 4 2 2 4 3" xfId="1679"/>
    <cellStyle name="Normal 2 4 2 2 4 4" xfId="1680"/>
    <cellStyle name="Normal 2 4 2 2 4 5" xfId="1681"/>
    <cellStyle name="Normal 2 4 2 2 5" xfId="1682"/>
    <cellStyle name="Normal 2 4 2 2 6" xfId="1683"/>
    <cellStyle name="Normal 2 4 2 2 7" xfId="1684"/>
    <cellStyle name="Normal 2 4 2 2 8" xfId="1685"/>
    <cellStyle name="Normal 2 4 2 3" xfId="1686"/>
    <cellStyle name="Normal 2 4 2 3 2" xfId="1687"/>
    <cellStyle name="Normal 2 4 2 3 2 2" xfId="1688"/>
    <cellStyle name="Normal 2 4 2 3 2 3" xfId="1689"/>
    <cellStyle name="Normal 2 4 2 3 2 4" xfId="1690"/>
    <cellStyle name="Normal 2 4 2 3 2 5" xfId="1691"/>
    <cellStyle name="Normal 2 4 2 3 3" xfId="1692"/>
    <cellStyle name="Normal 2 4 2 3 3 2" xfId="1693"/>
    <cellStyle name="Normal 2 4 2 3 3 3" xfId="1694"/>
    <cellStyle name="Normal 2 4 2 3 3 4" xfId="1695"/>
    <cellStyle name="Normal 2 4 2 3 3 5" xfId="1696"/>
    <cellStyle name="Normal 2 4 2 3 4" xfId="1697"/>
    <cellStyle name="Normal 2 4 2 3 4 2" xfId="1698"/>
    <cellStyle name="Normal 2 4 2 3 4 3" xfId="1699"/>
    <cellStyle name="Normal 2 4 2 3 4 4" xfId="1700"/>
    <cellStyle name="Normal 2 4 2 3 4 5" xfId="1701"/>
    <cellStyle name="Normal 2 4 2 3 5" xfId="1702"/>
    <cellStyle name="Normal 2 4 2 3 6" xfId="1703"/>
    <cellStyle name="Normal 2 4 2 3 7" xfId="1704"/>
    <cellStyle name="Normal 2 4 2 3 8" xfId="1705"/>
    <cellStyle name="Normal 2 4 2 4" xfId="1706"/>
    <cellStyle name="Normal 2 4 2 4 2" xfId="1707"/>
    <cellStyle name="Normal 2 4 2 4 2 2" xfId="1708"/>
    <cellStyle name="Normal 2 4 2 4 2 3" xfId="1709"/>
    <cellStyle name="Normal 2 4 2 4 2 4" xfId="1710"/>
    <cellStyle name="Normal 2 4 2 4 2 5" xfId="1711"/>
    <cellStyle name="Normal 2 4 2 4 3" xfId="1712"/>
    <cellStyle name="Normal 2 4 2 4 3 2" xfId="1713"/>
    <cellStyle name="Normal 2 4 2 4 3 3" xfId="1714"/>
    <cellStyle name="Normal 2 4 2 4 3 4" xfId="1715"/>
    <cellStyle name="Normal 2 4 2 4 3 5" xfId="1716"/>
    <cellStyle name="Normal 2 4 2 4 4" xfId="1717"/>
    <cellStyle name="Normal 2 4 2 4 4 2" xfId="1718"/>
    <cellStyle name="Normal 2 4 2 4 4 3" xfId="1719"/>
    <cellStyle name="Normal 2 4 2 4 4 4" xfId="1720"/>
    <cellStyle name="Normal 2 4 2 4 4 5" xfId="1721"/>
    <cellStyle name="Normal 2 4 2 4 5" xfId="1722"/>
    <cellStyle name="Normal 2 4 2 4 6" xfId="1723"/>
    <cellStyle name="Normal 2 4 2 4 7" xfId="1724"/>
    <cellStyle name="Normal 2 4 2 4 8" xfId="1725"/>
    <cellStyle name="Normal 2 4 2 5" xfId="1726"/>
    <cellStyle name="Normal 2 4 2 5 2" xfId="1727"/>
    <cellStyle name="Normal 2 4 2 5 2 2" xfId="1728"/>
    <cellStyle name="Normal 2 4 2 5 2 3" xfId="1729"/>
    <cellStyle name="Normal 2 4 2 5 2 4" xfId="1730"/>
    <cellStyle name="Normal 2 4 2 5 2 5" xfId="1731"/>
    <cellStyle name="Normal 2 4 2 5 3" xfId="1732"/>
    <cellStyle name="Normal 2 4 2 5 3 2" xfId="1733"/>
    <cellStyle name="Normal 2 4 2 5 3 3" xfId="1734"/>
    <cellStyle name="Normal 2 4 2 5 3 4" xfId="1735"/>
    <cellStyle name="Normal 2 4 2 5 3 5" xfId="1736"/>
    <cellStyle name="Normal 2 4 2 5 4" xfId="1737"/>
    <cellStyle name="Normal 2 4 2 5 4 2" xfId="1738"/>
    <cellStyle name="Normal 2 4 2 5 4 3" xfId="1739"/>
    <cellStyle name="Normal 2 4 2 5 4 4" xfId="1740"/>
    <cellStyle name="Normal 2 4 2 5 4 5" xfId="1741"/>
    <cellStyle name="Normal 2 4 2 5 5" xfId="1742"/>
    <cellStyle name="Normal 2 4 2 5 6" xfId="1743"/>
    <cellStyle name="Normal 2 4 2 5 7" xfId="1744"/>
    <cellStyle name="Normal 2 4 2 5 8" xfId="1745"/>
    <cellStyle name="Normal 2 4 2 6" xfId="1746"/>
    <cellStyle name="Normal 2 4 2 6 2" xfId="1747"/>
    <cellStyle name="Normal 2 4 2 6 2 2" xfId="1748"/>
    <cellStyle name="Normal 2 4 2 6 2 3" xfId="1749"/>
    <cellStyle name="Normal 2 4 2 6 2 4" xfId="1750"/>
    <cellStyle name="Normal 2 4 2 6 2 5" xfId="1751"/>
    <cellStyle name="Normal 2 4 2 6 3" xfId="1752"/>
    <cellStyle name="Normal 2 4 2 6 3 2" xfId="1753"/>
    <cellStyle name="Normal 2 4 2 6 3 3" xfId="1754"/>
    <cellStyle name="Normal 2 4 2 6 3 4" xfId="1755"/>
    <cellStyle name="Normal 2 4 2 6 3 5" xfId="1756"/>
    <cellStyle name="Normal 2 4 2 6 4" xfId="1757"/>
    <cellStyle name="Normal 2 4 2 6 4 2" xfId="1758"/>
    <cellStyle name="Normal 2 4 2 6 4 3" xfId="1759"/>
    <cellStyle name="Normal 2 4 2 6 4 4" xfId="1760"/>
    <cellStyle name="Normal 2 4 2 6 4 5" xfId="1761"/>
    <cellStyle name="Normal 2 4 2 6 5" xfId="1762"/>
    <cellStyle name="Normal 2 4 2 6 6" xfId="1763"/>
    <cellStyle name="Normal 2 4 2 6 7" xfId="1764"/>
    <cellStyle name="Normal 2 4 2 6 8" xfId="1765"/>
    <cellStyle name="Normal 2 4 2 7" xfId="1766"/>
    <cellStyle name="Normal 2 4 2 7 2" xfId="1767"/>
    <cellStyle name="Normal 2 4 2 7 2 2" xfId="1768"/>
    <cellStyle name="Normal 2 4 2 7 2 3" xfId="1769"/>
    <cellStyle name="Normal 2 4 2 7 2 4" xfId="1770"/>
    <cellStyle name="Normal 2 4 2 7 2 5" xfId="1771"/>
    <cellStyle name="Normal 2 4 2 7 3" xfId="1772"/>
    <cellStyle name="Normal 2 4 2 7 3 2" xfId="1773"/>
    <cellStyle name="Normal 2 4 2 7 3 3" xfId="1774"/>
    <cellStyle name="Normal 2 4 2 7 3 4" xfId="1775"/>
    <cellStyle name="Normal 2 4 2 7 3 5" xfId="1776"/>
    <cellStyle name="Normal 2 4 2 7 4" xfId="1777"/>
    <cellStyle name="Normal 2 4 2 7 4 2" xfId="1778"/>
    <cellStyle name="Normal 2 4 2 7 4 3" xfId="1779"/>
    <cellStyle name="Normal 2 4 2 7 4 4" xfId="1780"/>
    <cellStyle name="Normal 2 4 2 7 4 5" xfId="1781"/>
    <cellStyle name="Normal 2 4 2 7 5" xfId="1782"/>
    <cellStyle name="Normal 2 4 2 7 6" xfId="1783"/>
    <cellStyle name="Normal 2 4 2 7 7" xfId="1784"/>
    <cellStyle name="Normal 2 4 2 7 8" xfId="1785"/>
    <cellStyle name="Normal 2 4 2 8" xfId="1786"/>
    <cellStyle name="Normal 2 4 2 8 2" xfId="1787"/>
    <cellStyle name="Normal 2 4 2 8 2 2" xfId="1788"/>
    <cellStyle name="Normal 2 4 2 8 2 3" xfId="1789"/>
    <cellStyle name="Normal 2 4 2 8 2 4" xfId="1790"/>
    <cellStyle name="Normal 2 4 2 8 2 5" xfId="1791"/>
    <cellStyle name="Normal 2 4 2 8 3" xfId="1792"/>
    <cellStyle name="Normal 2 4 2 8 3 2" xfId="1793"/>
    <cellStyle name="Normal 2 4 2 8 3 3" xfId="1794"/>
    <cellStyle name="Normal 2 4 2 8 3 4" xfId="1795"/>
    <cellStyle name="Normal 2 4 2 8 3 5" xfId="1796"/>
    <cellStyle name="Normal 2 4 2 8 4" xfId="1797"/>
    <cellStyle name="Normal 2 4 2 8 4 2" xfId="1798"/>
    <cellStyle name="Normal 2 4 2 8 4 3" xfId="1799"/>
    <cellStyle name="Normal 2 4 2 8 4 4" xfId="1800"/>
    <cellStyle name="Normal 2 4 2 8 4 5" xfId="1801"/>
    <cellStyle name="Normal 2 4 2 8 5" xfId="1802"/>
    <cellStyle name="Normal 2 4 2 8 6" xfId="1803"/>
    <cellStyle name="Normal 2 4 2 8 7" xfId="1804"/>
    <cellStyle name="Normal 2 4 2 8 8" xfId="1805"/>
    <cellStyle name="Normal 2 4 2 9" xfId="1806"/>
    <cellStyle name="Normal 2 4 2 9 2" xfId="1807"/>
    <cellStyle name="Normal 2 4 2 9 2 2" xfId="1808"/>
    <cellStyle name="Normal 2 4 2 9 2 3" xfId="1809"/>
    <cellStyle name="Normal 2 4 2 9 2 4" xfId="1810"/>
    <cellStyle name="Normal 2 4 2 9 2 5" xfId="1811"/>
    <cellStyle name="Normal 2 4 2 9 3" xfId="1812"/>
    <cellStyle name="Normal 2 4 2 9 3 2" xfId="1813"/>
    <cellStyle name="Normal 2 4 2 9 3 3" xfId="1814"/>
    <cellStyle name="Normal 2 4 2 9 3 4" xfId="1815"/>
    <cellStyle name="Normal 2 4 2 9 3 5" xfId="1816"/>
    <cellStyle name="Normal 2 4 2 9 4" xfId="1817"/>
    <cellStyle name="Normal 2 4 2 9 4 2" xfId="1818"/>
    <cellStyle name="Normal 2 4 2 9 4 3" xfId="1819"/>
    <cellStyle name="Normal 2 4 2 9 4 4" xfId="1820"/>
    <cellStyle name="Normal 2 4 2 9 4 5" xfId="1821"/>
    <cellStyle name="Normal 2 4 2 9 5" xfId="1822"/>
    <cellStyle name="Normal 2 4 2 9 6" xfId="1823"/>
    <cellStyle name="Normal 2 4 2 9 7" xfId="1824"/>
    <cellStyle name="Normal 2 4 2 9 8" xfId="1825"/>
    <cellStyle name="Normal 2 4 20" xfId="1826"/>
    <cellStyle name="Normal 2 4 21" xfId="1827"/>
    <cellStyle name="Normal 2 4 22" xfId="1828"/>
    <cellStyle name="Normal 2 4 22 2" xfId="1829"/>
    <cellStyle name="Normal 2 4 22 3" xfId="1830"/>
    <cellStyle name="Normal 2 4 22 4" xfId="1831"/>
    <cellStyle name="Normal 2 4 22 5" xfId="1832"/>
    <cellStyle name="Normal 2 4 23" xfId="1833"/>
    <cellStyle name="Normal 2 4 23 2" xfId="1834"/>
    <cellStyle name="Normal 2 4 23 3" xfId="1835"/>
    <cellStyle name="Normal 2 4 23 4" xfId="1836"/>
    <cellStyle name="Normal 2 4 23 5" xfId="1837"/>
    <cellStyle name="Normal 2 4 24" xfId="1838"/>
    <cellStyle name="Normal 2 4 24 2" xfId="1839"/>
    <cellStyle name="Normal 2 4 24 3" xfId="1840"/>
    <cellStyle name="Normal 2 4 24 4" xfId="1841"/>
    <cellStyle name="Normal 2 4 24 5" xfId="1842"/>
    <cellStyle name="Normal 2 4 25" xfId="1843"/>
    <cellStyle name="Normal 2 4 26" xfId="1844"/>
    <cellStyle name="Normal 2 4 27" xfId="1845"/>
    <cellStyle name="Normal 2 4 28" xfId="1846"/>
    <cellStyle name="Normal 2 4 29" xfId="1847"/>
    <cellStyle name="Normal 2 4 3" xfId="1848"/>
    <cellStyle name="Normal 2 4 3 10" xfId="1849"/>
    <cellStyle name="Normal 2 4 3 10 2" xfId="1850"/>
    <cellStyle name="Normal 2 4 3 10 2 2" xfId="1851"/>
    <cellStyle name="Normal 2 4 3 10 2 3" xfId="1852"/>
    <cellStyle name="Normal 2 4 3 10 2 4" xfId="1853"/>
    <cellStyle name="Normal 2 4 3 10 2 5" xfId="1854"/>
    <cellStyle name="Normal 2 4 3 10 3" xfId="1855"/>
    <cellStyle name="Normal 2 4 3 10 3 2" xfId="1856"/>
    <cellStyle name="Normal 2 4 3 10 3 3" xfId="1857"/>
    <cellStyle name="Normal 2 4 3 10 3 4" xfId="1858"/>
    <cellStyle name="Normal 2 4 3 10 3 5" xfId="1859"/>
    <cellStyle name="Normal 2 4 3 10 4" xfId="1860"/>
    <cellStyle name="Normal 2 4 3 10 4 2" xfId="1861"/>
    <cellStyle name="Normal 2 4 3 10 4 3" xfId="1862"/>
    <cellStyle name="Normal 2 4 3 10 4 4" xfId="1863"/>
    <cellStyle name="Normal 2 4 3 10 4 5" xfId="1864"/>
    <cellStyle name="Normal 2 4 3 10 5" xfId="1865"/>
    <cellStyle name="Normal 2 4 3 10 6" xfId="1866"/>
    <cellStyle name="Normal 2 4 3 10 7" xfId="1867"/>
    <cellStyle name="Normal 2 4 3 10 8" xfId="1868"/>
    <cellStyle name="Normal 2 4 3 11" xfId="1869"/>
    <cellStyle name="Normal 2 4 3 11 2" xfId="1870"/>
    <cellStyle name="Normal 2 4 3 11 2 2" xfId="1871"/>
    <cellStyle name="Normal 2 4 3 11 2 3" xfId="1872"/>
    <cellStyle name="Normal 2 4 3 11 2 4" xfId="1873"/>
    <cellStyle name="Normal 2 4 3 11 2 5" xfId="1874"/>
    <cellStyle name="Normal 2 4 3 11 3" xfId="1875"/>
    <cellStyle name="Normal 2 4 3 11 3 2" xfId="1876"/>
    <cellStyle name="Normal 2 4 3 11 3 3" xfId="1877"/>
    <cellStyle name="Normal 2 4 3 11 3 4" xfId="1878"/>
    <cellStyle name="Normal 2 4 3 11 3 5" xfId="1879"/>
    <cellStyle name="Normal 2 4 3 11 4" xfId="1880"/>
    <cellStyle name="Normal 2 4 3 11 4 2" xfId="1881"/>
    <cellStyle name="Normal 2 4 3 11 4 3" xfId="1882"/>
    <cellStyle name="Normal 2 4 3 11 4 4" xfId="1883"/>
    <cellStyle name="Normal 2 4 3 11 4 5" xfId="1884"/>
    <cellStyle name="Normal 2 4 3 11 5" xfId="1885"/>
    <cellStyle name="Normal 2 4 3 11 6" xfId="1886"/>
    <cellStyle name="Normal 2 4 3 11 7" xfId="1887"/>
    <cellStyle name="Normal 2 4 3 11 8" xfId="1888"/>
    <cellStyle name="Normal 2 4 3 12" xfId="1889"/>
    <cellStyle name="Normal 2 4 3 12 2" xfId="1890"/>
    <cellStyle name="Normal 2 4 3 12 3" xfId="1891"/>
    <cellStyle name="Normal 2 4 3 12 4" xfId="1892"/>
    <cellStyle name="Normal 2 4 3 12 5" xfId="1893"/>
    <cellStyle name="Normal 2 4 3 13" xfId="1894"/>
    <cellStyle name="Normal 2 4 3 13 2" xfId="1895"/>
    <cellStyle name="Normal 2 4 3 13 3" xfId="1896"/>
    <cellStyle name="Normal 2 4 3 13 4" xfId="1897"/>
    <cellStyle name="Normal 2 4 3 13 5" xfId="1898"/>
    <cellStyle name="Normal 2 4 3 14" xfId="1899"/>
    <cellStyle name="Normal 2 4 3 14 2" xfId="1900"/>
    <cellStyle name="Normal 2 4 3 14 3" xfId="1901"/>
    <cellStyle name="Normal 2 4 3 14 4" xfId="1902"/>
    <cellStyle name="Normal 2 4 3 14 5" xfId="1903"/>
    <cellStyle name="Normal 2 4 3 15" xfId="1904"/>
    <cellStyle name="Normal 2 4 3 16" xfId="1905"/>
    <cellStyle name="Normal 2 4 3 17" xfId="1906"/>
    <cellStyle name="Normal 2 4 3 18" xfId="1907"/>
    <cellStyle name="Normal 2 4 3 2" xfId="1908"/>
    <cellStyle name="Normal 2 4 3 2 2" xfId="1909"/>
    <cellStyle name="Normal 2 4 3 2 2 2" xfId="1910"/>
    <cellStyle name="Normal 2 4 3 2 2 3" xfId="1911"/>
    <cellStyle name="Normal 2 4 3 2 2 4" xfId="1912"/>
    <cellStyle name="Normal 2 4 3 2 2 5" xfId="1913"/>
    <cellStyle name="Normal 2 4 3 2 3" xfId="1914"/>
    <cellStyle name="Normal 2 4 3 2 3 2" xfId="1915"/>
    <cellStyle name="Normal 2 4 3 2 3 3" xfId="1916"/>
    <cellStyle name="Normal 2 4 3 2 3 4" xfId="1917"/>
    <cellStyle name="Normal 2 4 3 2 3 5" xfId="1918"/>
    <cellStyle name="Normal 2 4 3 2 4" xfId="1919"/>
    <cellStyle name="Normal 2 4 3 2 4 2" xfId="1920"/>
    <cellStyle name="Normal 2 4 3 2 4 3" xfId="1921"/>
    <cellStyle name="Normal 2 4 3 2 4 4" xfId="1922"/>
    <cellStyle name="Normal 2 4 3 2 4 5" xfId="1923"/>
    <cellStyle name="Normal 2 4 3 2 5" xfId="1924"/>
    <cellStyle name="Normal 2 4 3 2 6" xfId="1925"/>
    <cellStyle name="Normal 2 4 3 2 7" xfId="1926"/>
    <cellStyle name="Normal 2 4 3 2 8" xfId="1927"/>
    <cellStyle name="Normal 2 4 3 3" xfId="1928"/>
    <cellStyle name="Normal 2 4 3 3 2" xfId="1929"/>
    <cellStyle name="Normal 2 4 3 3 2 2" xfId="1930"/>
    <cellStyle name="Normal 2 4 3 3 2 3" xfId="1931"/>
    <cellStyle name="Normal 2 4 3 3 2 4" xfId="1932"/>
    <cellStyle name="Normal 2 4 3 3 2 5" xfId="1933"/>
    <cellStyle name="Normal 2 4 3 3 3" xfId="1934"/>
    <cellStyle name="Normal 2 4 3 3 3 2" xfId="1935"/>
    <cellStyle name="Normal 2 4 3 3 3 3" xfId="1936"/>
    <cellStyle name="Normal 2 4 3 3 3 4" xfId="1937"/>
    <cellStyle name="Normal 2 4 3 3 3 5" xfId="1938"/>
    <cellStyle name="Normal 2 4 3 3 4" xfId="1939"/>
    <cellStyle name="Normal 2 4 3 3 4 2" xfId="1940"/>
    <cellStyle name="Normal 2 4 3 3 4 3" xfId="1941"/>
    <cellStyle name="Normal 2 4 3 3 4 4" xfId="1942"/>
    <cellStyle name="Normal 2 4 3 3 4 5" xfId="1943"/>
    <cellStyle name="Normal 2 4 3 3 5" xfId="1944"/>
    <cellStyle name="Normal 2 4 3 3 6" xfId="1945"/>
    <cellStyle name="Normal 2 4 3 3 7" xfId="1946"/>
    <cellStyle name="Normal 2 4 3 3 8" xfId="1947"/>
    <cellStyle name="Normal 2 4 3 4" xfId="1948"/>
    <cellStyle name="Normal 2 4 3 4 2" xfId="1949"/>
    <cellStyle name="Normal 2 4 3 4 2 2" xfId="1950"/>
    <cellStyle name="Normal 2 4 3 4 2 3" xfId="1951"/>
    <cellStyle name="Normal 2 4 3 4 2 4" xfId="1952"/>
    <cellStyle name="Normal 2 4 3 4 2 5" xfId="1953"/>
    <cellStyle name="Normal 2 4 3 4 3" xfId="1954"/>
    <cellStyle name="Normal 2 4 3 4 3 2" xfId="1955"/>
    <cellStyle name="Normal 2 4 3 4 3 3" xfId="1956"/>
    <cellStyle name="Normal 2 4 3 4 3 4" xfId="1957"/>
    <cellStyle name="Normal 2 4 3 4 3 5" xfId="1958"/>
    <cellStyle name="Normal 2 4 3 4 4" xfId="1959"/>
    <cellStyle name="Normal 2 4 3 4 4 2" xfId="1960"/>
    <cellStyle name="Normal 2 4 3 4 4 3" xfId="1961"/>
    <cellStyle name="Normal 2 4 3 4 4 4" xfId="1962"/>
    <cellStyle name="Normal 2 4 3 4 4 5" xfId="1963"/>
    <cellStyle name="Normal 2 4 3 4 5" xfId="1964"/>
    <cellStyle name="Normal 2 4 3 4 6" xfId="1965"/>
    <cellStyle name="Normal 2 4 3 4 7" xfId="1966"/>
    <cellStyle name="Normal 2 4 3 4 8" xfId="1967"/>
    <cellStyle name="Normal 2 4 3 5" xfId="1968"/>
    <cellStyle name="Normal 2 4 3 5 2" xfId="1969"/>
    <cellStyle name="Normal 2 4 3 5 2 2" xfId="1970"/>
    <cellStyle name="Normal 2 4 3 5 2 3" xfId="1971"/>
    <cellStyle name="Normal 2 4 3 5 2 4" xfId="1972"/>
    <cellStyle name="Normal 2 4 3 5 2 5" xfId="1973"/>
    <cellStyle name="Normal 2 4 3 5 3" xfId="1974"/>
    <cellStyle name="Normal 2 4 3 5 3 2" xfId="1975"/>
    <cellStyle name="Normal 2 4 3 5 3 3" xfId="1976"/>
    <cellStyle name="Normal 2 4 3 5 3 4" xfId="1977"/>
    <cellStyle name="Normal 2 4 3 5 3 5" xfId="1978"/>
    <cellStyle name="Normal 2 4 3 5 4" xfId="1979"/>
    <cellStyle name="Normal 2 4 3 5 4 2" xfId="1980"/>
    <cellStyle name="Normal 2 4 3 5 4 3" xfId="1981"/>
    <cellStyle name="Normal 2 4 3 5 4 4" xfId="1982"/>
    <cellStyle name="Normal 2 4 3 5 4 5" xfId="1983"/>
    <cellStyle name="Normal 2 4 3 5 5" xfId="1984"/>
    <cellStyle name="Normal 2 4 3 5 6" xfId="1985"/>
    <cellStyle name="Normal 2 4 3 5 7" xfId="1986"/>
    <cellStyle name="Normal 2 4 3 5 8" xfId="1987"/>
    <cellStyle name="Normal 2 4 3 6" xfId="1988"/>
    <cellStyle name="Normal 2 4 3 6 2" xfId="1989"/>
    <cellStyle name="Normal 2 4 3 6 2 2" xfId="1990"/>
    <cellStyle name="Normal 2 4 3 6 2 3" xfId="1991"/>
    <cellStyle name="Normal 2 4 3 6 2 4" xfId="1992"/>
    <cellStyle name="Normal 2 4 3 6 2 5" xfId="1993"/>
    <cellStyle name="Normal 2 4 3 6 3" xfId="1994"/>
    <cellStyle name="Normal 2 4 3 6 3 2" xfId="1995"/>
    <cellStyle name="Normal 2 4 3 6 3 3" xfId="1996"/>
    <cellStyle name="Normal 2 4 3 6 3 4" xfId="1997"/>
    <cellStyle name="Normal 2 4 3 6 3 5" xfId="1998"/>
    <cellStyle name="Normal 2 4 3 6 4" xfId="1999"/>
    <cellStyle name="Normal 2 4 3 6 4 2" xfId="2000"/>
    <cellStyle name="Normal 2 4 3 6 4 3" xfId="2001"/>
    <cellStyle name="Normal 2 4 3 6 4 4" xfId="2002"/>
    <cellStyle name="Normal 2 4 3 6 4 5" xfId="2003"/>
    <cellStyle name="Normal 2 4 3 6 5" xfId="2004"/>
    <cellStyle name="Normal 2 4 3 6 6" xfId="2005"/>
    <cellStyle name="Normal 2 4 3 6 7" xfId="2006"/>
    <cellStyle name="Normal 2 4 3 6 8" xfId="2007"/>
    <cellStyle name="Normal 2 4 3 7" xfId="2008"/>
    <cellStyle name="Normal 2 4 3 7 2" xfId="2009"/>
    <cellStyle name="Normal 2 4 3 7 2 2" xfId="2010"/>
    <cellStyle name="Normal 2 4 3 7 2 3" xfId="2011"/>
    <cellStyle name="Normal 2 4 3 7 2 4" xfId="2012"/>
    <cellStyle name="Normal 2 4 3 7 2 5" xfId="2013"/>
    <cellStyle name="Normal 2 4 3 7 3" xfId="2014"/>
    <cellStyle name="Normal 2 4 3 7 3 2" xfId="2015"/>
    <cellStyle name="Normal 2 4 3 7 3 3" xfId="2016"/>
    <cellStyle name="Normal 2 4 3 7 3 4" xfId="2017"/>
    <cellStyle name="Normal 2 4 3 7 3 5" xfId="2018"/>
    <cellStyle name="Normal 2 4 3 7 4" xfId="2019"/>
    <cellStyle name="Normal 2 4 3 7 4 2" xfId="2020"/>
    <cellStyle name="Normal 2 4 3 7 4 3" xfId="2021"/>
    <cellStyle name="Normal 2 4 3 7 4 4" xfId="2022"/>
    <cellStyle name="Normal 2 4 3 7 4 5" xfId="2023"/>
    <cellStyle name="Normal 2 4 3 7 5" xfId="2024"/>
    <cellStyle name="Normal 2 4 3 7 6" xfId="2025"/>
    <cellStyle name="Normal 2 4 3 7 7" xfId="2026"/>
    <cellStyle name="Normal 2 4 3 7 8" xfId="2027"/>
    <cellStyle name="Normal 2 4 3 8" xfId="2028"/>
    <cellStyle name="Normal 2 4 3 8 2" xfId="2029"/>
    <cellStyle name="Normal 2 4 3 8 2 2" xfId="2030"/>
    <cellStyle name="Normal 2 4 3 8 2 3" xfId="2031"/>
    <cellStyle name="Normal 2 4 3 8 2 4" xfId="2032"/>
    <cellStyle name="Normal 2 4 3 8 2 5" xfId="2033"/>
    <cellStyle name="Normal 2 4 3 8 3" xfId="2034"/>
    <cellStyle name="Normal 2 4 3 8 3 2" xfId="2035"/>
    <cellStyle name="Normal 2 4 3 8 3 3" xfId="2036"/>
    <cellStyle name="Normal 2 4 3 8 3 4" xfId="2037"/>
    <cellStyle name="Normal 2 4 3 8 3 5" xfId="2038"/>
    <cellStyle name="Normal 2 4 3 8 4" xfId="2039"/>
    <cellStyle name="Normal 2 4 3 8 4 2" xfId="2040"/>
    <cellStyle name="Normal 2 4 3 8 4 3" xfId="2041"/>
    <cellStyle name="Normal 2 4 3 8 4 4" xfId="2042"/>
    <cellStyle name="Normal 2 4 3 8 4 5" xfId="2043"/>
    <cellStyle name="Normal 2 4 3 8 5" xfId="2044"/>
    <cellStyle name="Normal 2 4 3 8 6" xfId="2045"/>
    <cellStyle name="Normal 2 4 3 8 7" xfId="2046"/>
    <cellStyle name="Normal 2 4 3 8 8" xfId="2047"/>
    <cellStyle name="Normal 2 4 3 9" xfId="2048"/>
    <cellStyle name="Normal 2 4 3 9 2" xfId="2049"/>
    <cellStyle name="Normal 2 4 3 9 2 2" xfId="2050"/>
    <cellStyle name="Normal 2 4 3 9 2 3" xfId="2051"/>
    <cellStyle name="Normal 2 4 3 9 2 4" xfId="2052"/>
    <cellStyle name="Normal 2 4 3 9 2 5" xfId="2053"/>
    <cellStyle name="Normal 2 4 3 9 3" xfId="2054"/>
    <cellStyle name="Normal 2 4 3 9 3 2" xfId="2055"/>
    <cellStyle name="Normal 2 4 3 9 3 3" xfId="2056"/>
    <cellStyle name="Normal 2 4 3 9 3 4" xfId="2057"/>
    <cellStyle name="Normal 2 4 3 9 3 5" xfId="2058"/>
    <cellStyle name="Normal 2 4 3 9 4" xfId="2059"/>
    <cellStyle name="Normal 2 4 3 9 4 2" xfId="2060"/>
    <cellStyle name="Normal 2 4 3 9 4 3" xfId="2061"/>
    <cellStyle name="Normal 2 4 3 9 4 4" xfId="2062"/>
    <cellStyle name="Normal 2 4 3 9 4 5" xfId="2063"/>
    <cellStyle name="Normal 2 4 3 9 5" xfId="2064"/>
    <cellStyle name="Normal 2 4 3 9 6" xfId="2065"/>
    <cellStyle name="Normal 2 4 3 9 7" xfId="2066"/>
    <cellStyle name="Normal 2 4 3 9 8" xfId="2067"/>
    <cellStyle name="Normal 2 4 30" xfId="2068"/>
    <cellStyle name="Normal 2 4 31" xfId="2069"/>
    <cellStyle name="Normal 2 4 32" xfId="2070"/>
    <cellStyle name="Normal 2 4 33" xfId="2071"/>
    <cellStyle name="Normal 2 4 34" xfId="2072"/>
    <cellStyle name="Normal 2 4 35" xfId="2073"/>
    <cellStyle name="Normal 2 4 36" xfId="2074"/>
    <cellStyle name="Normal 2 4 4" xfId="2075"/>
    <cellStyle name="Normal 2 4 4 10" xfId="2076"/>
    <cellStyle name="Normal 2 4 4 10 2" xfId="2077"/>
    <cellStyle name="Normal 2 4 4 10 2 2" xfId="2078"/>
    <cellStyle name="Normal 2 4 4 10 2 3" xfId="2079"/>
    <cellStyle name="Normal 2 4 4 10 2 4" xfId="2080"/>
    <cellStyle name="Normal 2 4 4 10 2 5" xfId="2081"/>
    <cellStyle name="Normal 2 4 4 10 3" xfId="2082"/>
    <cellStyle name="Normal 2 4 4 10 3 2" xfId="2083"/>
    <cellStyle name="Normal 2 4 4 10 3 3" xfId="2084"/>
    <cellStyle name="Normal 2 4 4 10 3 4" xfId="2085"/>
    <cellStyle name="Normal 2 4 4 10 3 5" xfId="2086"/>
    <cellStyle name="Normal 2 4 4 10 4" xfId="2087"/>
    <cellStyle name="Normal 2 4 4 10 4 2" xfId="2088"/>
    <cellStyle name="Normal 2 4 4 10 4 3" xfId="2089"/>
    <cellStyle name="Normal 2 4 4 10 4 4" xfId="2090"/>
    <cellStyle name="Normal 2 4 4 10 4 5" xfId="2091"/>
    <cellStyle name="Normal 2 4 4 10 5" xfId="2092"/>
    <cellStyle name="Normal 2 4 4 10 6" xfId="2093"/>
    <cellStyle name="Normal 2 4 4 10 7" xfId="2094"/>
    <cellStyle name="Normal 2 4 4 10 8" xfId="2095"/>
    <cellStyle name="Normal 2 4 4 11" xfId="2096"/>
    <cellStyle name="Normal 2 4 4 11 2" xfId="2097"/>
    <cellStyle name="Normal 2 4 4 11 2 2" xfId="2098"/>
    <cellStyle name="Normal 2 4 4 11 2 3" xfId="2099"/>
    <cellStyle name="Normal 2 4 4 11 2 4" xfId="2100"/>
    <cellStyle name="Normal 2 4 4 11 2 5" xfId="2101"/>
    <cellStyle name="Normal 2 4 4 11 3" xfId="2102"/>
    <cellStyle name="Normal 2 4 4 11 3 2" xfId="2103"/>
    <cellStyle name="Normal 2 4 4 11 3 3" xfId="2104"/>
    <cellStyle name="Normal 2 4 4 11 3 4" xfId="2105"/>
    <cellStyle name="Normal 2 4 4 11 3 5" xfId="2106"/>
    <cellStyle name="Normal 2 4 4 11 4" xfId="2107"/>
    <cellStyle name="Normal 2 4 4 11 4 2" xfId="2108"/>
    <cellStyle name="Normal 2 4 4 11 4 3" xfId="2109"/>
    <cellStyle name="Normal 2 4 4 11 4 4" xfId="2110"/>
    <cellStyle name="Normal 2 4 4 11 4 5" xfId="2111"/>
    <cellStyle name="Normal 2 4 4 11 5" xfId="2112"/>
    <cellStyle name="Normal 2 4 4 11 6" xfId="2113"/>
    <cellStyle name="Normal 2 4 4 11 7" xfId="2114"/>
    <cellStyle name="Normal 2 4 4 11 8" xfId="2115"/>
    <cellStyle name="Normal 2 4 4 12" xfId="2116"/>
    <cellStyle name="Normal 2 4 4 12 2" xfId="2117"/>
    <cellStyle name="Normal 2 4 4 12 3" xfId="2118"/>
    <cellStyle name="Normal 2 4 4 12 4" xfId="2119"/>
    <cellStyle name="Normal 2 4 4 12 5" xfId="2120"/>
    <cellStyle name="Normal 2 4 4 13" xfId="2121"/>
    <cellStyle name="Normal 2 4 4 13 2" xfId="2122"/>
    <cellStyle name="Normal 2 4 4 13 3" xfId="2123"/>
    <cellStyle name="Normal 2 4 4 13 4" xfId="2124"/>
    <cellStyle name="Normal 2 4 4 13 5" xfId="2125"/>
    <cellStyle name="Normal 2 4 4 14" xfId="2126"/>
    <cellStyle name="Normal 2 4 4 14 2" xfId="2127"/>
    <cellStyle name="Normal 2 4 4 14 3" xfId="2128"/>
    <cellStyle name="Normal 2 4 4 14 4" xfId="2129"/>
    <cellStyle name="Normal 2 4 4 14 5" xfId="2130"/>
    <cellStyle name="Normal 2 4 4 15" xfId="2131"/>
    <cellStyle name="Normal 2 4 4 16" xfId="2132"/>
    <cellStyle name="Normal 2 4 4 17" xfId="2133"/>
    <cellStyle name="Normal 2 4 4 18" xfId="2134"/>
    <cellStyle name="Normal 2 4 4 2" xfId="2135"/>
    <cellStyle name="Normal 2 4 4 2 2" xfId="2136"/>
    <cellStyle name="Normal 2 4 4 2 2 2" xfId="2137"/>
    <cellStyle name="Normal 2 4 4 2 2 3" xfId="2138"/>
    <cellStyle name="Normal 2 4 4 2 2 4" xfId="2139"/>
    <cellStyle name="Normal 2 4 4 2 2 5" xfId="2140"/>
    <cellStyle name="Normal 2 4 4 2 3" xfId="2141"/>
    <cellStyle name="Normal 2 4 4 2 3 2" xfId="2142"/>
    <cellStyle name="Normal 2 4 4 2 3 3" xfId="2143"/>
    <cellStyle name="Normal 2 4 4 2 3 4" xfId="2144"/>
    <cellStyle name="Normal 2 4 4 2 3 5" xfId="2145"/>
    <cellStyle name="Normal 2 4 4 2 4" xfId="2146"/>
    <cellStyle name="Normal 2 4 4 2 4 2" xfId="2147"/>
    <cellStyle name="Normal 2 4 4 2 4 3" xfId="2148"/>
    <cellStyle name="Normal 2 4 4 2 4 4" xfId="2149"/>
    <cellStyle name="Normal 2 4 4 2 4 5" xfId="2150"/>
    <cellStyle name="Normal 2 4 4 2 5" xfId="2151"/>
    <cellStyle name="Normal 2 4 4 2 6" xfId="2152"/>
    <cellStyle name="Normal 2 4 4 2 7" xfId="2153"/>
    <cellStyle name="Normal 2 4 4 2 8" xfId="2154"/>
    <cellStyle name="Normal 2 4 4 3" xfId="2155"/>
    <cellStyle name="Normal 2 4 4 3 2" xfId="2156"/>
    <cellStyle name="Normal 2 4 4 3 2 2" xfId="2157"/>
    <cellStyle name="Normal 2 4 4 3 2 3" xfId="2158"/>
    <cellStyle name="Normal 2 4 4 3 2 4" xfId="2159"/>
    <cellStyle name="Normal 2 4 4 3 2 5" xfId="2160"/>
    <cellStyle name="Normal 2 4 4 3 3" xfId="2161"/>
    <cellStyle name="Normal 2 4 4 3 3 2" xfId="2162"/>
    <cellStyle name="Normal 2 4 4 3 3 3" xfId="2163"/>
    <cellStyle name="Normal 2 4 4 3 3 4" xfId="2164"/>
    <cellStyle name="Normal 2 4 4 3 3 5" xfId="2165"/>
    <cellStyle name="Normal 2 4 4 3 4" xfId="2166"/>
    <cellStyle name="Normal 2 4 4 3 4 2" xfId="2167"/>
    <cellStyle name="Normal 2 4 4 3 4 3" xfId="2168"/>
    <cellStyle name="Normal 2 4 4 3 4 4" xfId="2169"/>
    <cellStyle name="Normal 2 4 4 3 4 5" xfId="2170"/>
    <cellStyle name="Normal 2 4 4 3 5" xfId="2171"/>
    <cellStyle name="Normal 2 4 4 3 6" xfId="2172"/>
    <cellStyle name="Normal 2 4 4 3 7" xfId="2173"/>
    <cellStyle name="Normal 2 4 4 3 8" xfId="2174"/>
    <cellStyle name="Normal 2 4 4 4" xfId="2175"/>
    <cellStyle name="Normal 2 4 4 4 2" xfId="2176"/>
    <cellStyle name="Normal 2 4 4 4 2 2" xfId="2177"/>
    <cellStyle name="Normal 2 4 4 4 2 3" xfId="2178"/>
    <cellStyle name="Normal 2 4 4 4 2 4" xfId="2179"/>
    <cellStyle name="Normal 2 4 4 4 2 5" xfId="2180"/>
    <cellStyle name="Normal 2 4 4 4 3" xfId="2181"/>
    <cellStyle name="Normal 2 4 4 4 3 2" xfId="2182"/>
    <cellStyle name="Normal 2 4 4 4 3 3" xfId="2183"/>
    <cellStyle name="Normal 2 4 4 4 3 4" xfId="2184"/>
    <cellStyle name="Normal 2 4 4 4 3 5" xfId="2185"/>
    <cellStyle name="Normal 2 4 4 4 4" xfId="2186"/>
    <cellStyle name="Normal 2 4 4 4 4 2" xfId="2187"/>
    <cellStyle name="Normal 2 4 4 4 4 3" xfId="2188"/>
    <cellStyle name="Normal 2 4 4 4 4 4" xfId="2189"/>
    <cellStyle name="Normal 2 4 4 4 4 5" xfId="2190"/>
    <cellStyle name="Normal 2 4 4 4 5" xfId="2191"/>
    <cellStyle name="Normal 2 4 4 4 6" xfId="2192"/>
    <cellStyle name="Normal 2 4 4 4 7" xfId="2193"/>
    <cellStyle name="Normal 2 4 4 4 8" xfId="2194"/>
    <cellStyle name="Normal 2 4 4 5" xfId="2195"/>
    <cellStyle name="Normal 2 4 4 5 2" xfId="2196"/>
    <cellStyle name="Normal 2 4 4 5 2 2" xfId="2197"/>
    <cellStyle name="Normal 2 4 4 5 2 3" xfId="2198"/>
    <cellStyle name="Normal 2 4 4 5 2 4" xfId="2199"/>
    <cellStyle name="Normal 2 4 4 5 2 5" xfId="2200"/>
    <cellStyle name="Normal 2 4 4 5 3" xfId="2201"/>
    <cellStyle name="Normal 2 4 4 5 3 2" xfId="2202"/>
    <cellStyle name="Normal 2 4 4 5 3 3" xfId="2203"/>
    <cellStyle name="Normal 2 4 4 5 3 4" xfId="2204"/>
    <cellStyle name="Normal 2 4 4 5 3 5" xfId="2205"/>
    <cellStyle name="Normal 2 4 4 5 4" xfId="2206"/>
    <cellStyle name="Normal 2 4 4 5 4 2" xfId="2207"/>
    <cellStyle name="Normal 2 4 4 5 4 3" xfId="2208"/>
    <cellStyle name="Normal 2 4 4 5 4 4" xfId="2209"/>
    <cellStyle name="Normal 2 4 4 5 4 5" xfId="2210"/>
    <cellStyle name="Normal 2 4 4 5 5" xfId="2211"/>
    <cellStyle name="Normal 2 4 4 5 6" xfId="2212"/>
    <cellStyle name="Normal 2 4 4 5 7" xfId="2213"/>
    <cellStyle name="Normal 2 4 4 5 8" xfId="2214"/>
    <cellStyle name="Normal 2 4 4 6" xfId="2215"/>
    <cellStyle name="Normal 2 4 4 6 2" xfId="2216"/>
    <cellStyle name="Normal 2 4 4 6 2 2" xfId="2217"/>
    <cellStyle name="Normal 2 4 4 6 2 3" xfId="2218"/>
    <cellStyle name="Normal 2 4 4 6 2 4" xfId="2219"/>
    <cellStyle name="Normal 2 4 4 6 2 5" xfId="2220"/>
    <cellStyle name="Normal 2 4 4 6 3" xfId="2221"/>
    <cellStyle name="Normal 2 4 4 6 3 2" xfId="2222"/>
    <cellStyle name="Normal 2 4 4 6 3 3" xfId="2223"/>
    <cellStyle name="Normal 2 4 4 6 3 4" xfId="2224"/>
    <cellStyle name="Normal 2 4 4 6 3 5" xfId="2225"/>
    <cellStyle name="Normal 2 4 4 6 4" xfId="2226"/>
    <cellStyle name="Normal 2 4 4 6 4 2" xfId="2227"/>
    <cellStyle name="Normal 2 4 4 6 4 3" xfId="2228"/>
    <cellStyle name="Normal 2 4 4 6 4 4" xfId="2229"/>
    <cellStyle name="Normal 2 4 4 6 4 5" xfId="2230"/>
    <cellStyle name="Normal 2 4 4 6 5" xfId="2231"/>
    <cellStyle name="Normal 2 4 4 6 6" xfId="2232"/>
    <cellStyle name="Normal 2 4 4 6 7" xfId="2233"/>
    <cellStyle name="Normal 2 4 4 6 8" xfId="2234"/>
    <cellStyle name="Normal 2 4 4 7" xfId="2235"/>
    <cellStyle name="Normal 2 4 4 7 2" xfId="2236"/>
    <cellStyle name="Normal 2 4 4 7 2 2" xfId="2237"/>
    <cellStyle name="Normal 2 4 4 7 2 3" xfId="2238"/>
    <cellStyle name="Normal 2 4 4 7 2 4" xfId="2239"/>
    <cellStyle name="Normal 2 4 4 7 2 5" xfId="2240"/>
    <cellStyle name="Normal 2 4 4 7 3" xfId="2241"/>
    <cellStyle name="Normal 2 4 4 7 3 2" xfId="2242"/>
    <cellStyle name="Normal 2 4 4 7 3 3" xfId="2243"/>
    <cellStyle name="Normal 2 4 4 7 3 4" xfId="2244"/>
    <cellStyle name="Normal 2 4 4 7 3 5" xfId="2245"/>
    <cellStyle name="Normal 2 4 4 7 4" xfId="2246"/>
    <cellStyle name="Normal 2 4 4 7 4 2" xfId="2247"/>
    <cellStyle name="Normal 2 4 4 7 4 3" xfId="2248"/>
    <cellStyle name="Normal 2 4 4 7 4 4" xfId="2249"/>
    <cellStyle name="Normal 2 4 4 7 4 5" xfId="2250"/>
    <cellStyle name="Normal 2 4 4 7 5" xfId="2251"/>
    <cellStyle name="Normal 2 4 4 7 6" xfId="2252"/>
    <cellStyle name="Normal 2 4 4 7 7" xfId="2253"/>
    <cellStyle name="Normal 2 4 4 7 8" xfId="2254"/>
    <cellStyle name="Normal 2 4 4 8" xfId="2255"/>
    <cellStyle name="Normal 2 4 4 8 2" xfId="2256"/>
    <cellStyle name="Normal 2 4 4 8 2 2" xfId="2257"/>
    <cellStyle name="Normal 2 4 4 8 2 3" xfId="2258"/>
    <cellStyle name="Normal 2 4 4 8 2 4" xfId="2259"/>
    <cellStyle name="Normal 2 4 4 8 2 5" xfId="2260"/>
    <cellStyle name="Normal 2 4 4 8 3" xfId="2261"/>
    <cellStyle name="Normal 2 4 4 8 3 2" xfId="2262"/>
    <cellStyle name="Normal 2 4 4 8 3 3" xfId="2263"/>
    <cellStyle name="Normal 2 4 4 8 3 4" xfId="2264"/>
    <cellStyle name="Normal 2 4 4 8 3 5" xfId="2265"/>
    <cellStyle name="Normal 2 4 4 8 4" xfId="2266"/>
    <cellStyle name="Normal 2 4 4 8 4 2" xfId="2267"/>
    <cellStyle name="Normal 2 4 4 8 4 3" xfId="2268"/>
    <cellStyle name="Normal 2 4 4 8 4 4" xfId="2269"/>
    <cellStyle name="Normal 2 4 4 8 4 5" xfId="2270"/>
    <cellStyle name="Normal 2 4 4 8 5" xfId="2271"/>
    <cellStyle name="Normal 2 4 4 8 6" xfId="2272"/>
    <cellStyle name="Normal 2 4 4 8 7" xfId="2273"/>
    <cellStyle name="Normal 2 4 4 8 8" xfId="2274"/>
    <cellStyle name="Normal 2 4 4 9" xfId="2275"/>
    <cellStyle name="Normal 2 4 4 9 2" xfId="2276"/>
    <cellStyle name="Normal 2 4 4 9 2 2" xfId="2277"/>
    <cellStyle name="Normal 2 4 4 9 2 3" xfId="2278"/>
    <cellStyle name="Normal 2 4 4 9 2 4" xfId="2279"/>
    <cellStyle name="Normal 2 4 4 9 2 5" xfId="2280"/>
    <cellStyle name="Normal 2 4 4 9 3" xfId="2281"/>
    <cellStyle name="Normal 2 4 4 9 3 2" xfId="2282"/>
    <cellStyle name="Normal 2 4 4 9 3 3" xfId="2283"/>
    <cellStyle name="Normal 2 4 4 9 3 4" xfId="2284"/>
    <cellStyle name="Normal 2 4 4 9 3 5" xfId="2285"/>
    <cellStyle name="Normal 2 4 4 9 4" xfId="2286"/>
    <cellStyle name="Normal 2 4 4 9 4 2" xfId="2287"/>
    <cellStyle name="Normal 2 4 4 9 4 3" xfId="2288"/>
    <cellStyle name="Normal 2 4 4 9 4 4" xfId="2289"/>
    <cellStyle name="Normal 2 4 4 9 4 5" xfId="2290"/>
    <cellStyle name="Normal 2 4 4 9 5" xfId="2291"/>
    <cellStyle name="Normal 2 4 4 9 6" xfId="2292"/>
    <cellStyle name="Normal 2 4 4 9 7" xfId="2293"/>
    <cellStyle name="Normal 2 4 4 9 8" xfId="2294"/>
    <cellStyle name="Normal 2 4 5" xfId="2295"/>
    <cellStyle name="Normal 2 4 5 10" xfId="2296"/>
    <cellStyle name="Normal 2 4 5 10 2" xfId="2297"/>
    <cellStyle name="Normal 2 4 5 10 2 2" xfId="2298"/>
    <cellStyle name="Normal 2 4 5 10 2 3" xfId="2299"/>
    <cellStyle name="Normal 2 4 5 10 2 4" xfId="2300"/>
    <cellStyle name="Normal 2 4 5 10 2 5" xfId="2301"/>
    <cellStyle name="Normal 2 4 5 10 3" xfId="2302"/>
    <cellStyle name="Normal 2 4 5 10 3 2" xfId="2303"/>
    <cellStyle name="Normal 2 4 5 10 3 3" xfId="2304"/>
    <cellStyle name="Normal 2 4 5 10 3 4" xfId="2305"/>
    <cellStyle name="Normal 2 4 5 10 3 5" xfId="2306"/>
    <cellStyle name="Normal 2 4 5 10 4" xfId="2307"/>
    <cellStyle name="Normal 2 4 5 10 4 2" xfId="2308"/>
    <cellStyle name="Normal 2 4 5 10 4 3" xfId="2309"/>
    <cellStyle name="Normal 2 4 5 10 4 4" xfId="2310"/>
    <cellStyle name="Normal 2 4 5 10 4 5" xfId="2311"/>
    <cellStyle name="Normal 2 4 5 10 5" xfId="2312"/>
    <cellStyle name="Normal 2 4 5 10 6" xfId="2313"/>
    <cellStyle name="Normal 2 4 5 10 7" xfId="2314"/>
    <cellStyle name="Normal 2 4 5 10 8" xfId="2315"/>
    <cellStyle name="Normal 2 4 5 11" xfId="2316"/>
    <cellStyle name="Normal 2 4 5 11 2" xfId="2317"/>
    <cellStyle name="Normal 2 4 5 11 2 2" xfId="2318"/>
    <cellStyle name="Normal 2 4 5 11 2 3" xfId="2319"/>
    <cellStyle name="Normal 2 4 5 11 2 4" xfId="2320"/>
    <cellStyle name="Normal 2 4 5 11 2 5" xfId="2321"/>
    <cellStyle name="Normal 2 4 5 11 3" xfId="2322"/>
    <cellStyle name="Normal 2 4 5 11 3 2" xfId="2323"/>
    <cellStyle name="Normal 2 4 5 11 3 3" xfId="2324"/>
    <cellStyle name="Normal 2 4 5 11 3 4" xfId="2325"/>
    <cellStyle name="Normal 2 4 5 11 3 5" xfId="2326"/>
    <cellStyle name="Normal 2 4 5 11 4" xfId="2327"/>
    <cellStyle name="Normal 2 4 5 11 4 2" xfId="2328"/>
    <cellStyle name="Normal 2 4 5 11 4 3" xfId="2329"/>
    <cellStyle name="Normal 2 4 5 11 4 4" xfId="2330"/>
    <cellStyle name="Normal 2 4 5 11 4 5" xfId="2331"/>
    <cellStyle name="Normal 2 4 5 11 5" xfId="2332"/>
    <cellStyle name="Normal 2 4 5 11 6" xfId="2333"/>
    <cellStyle name="Normal 2 4 5 11 7" xfId="2334"/>
    <cellStyle name="Normal 2 4 5 11 8" xfId="2335"/>
    <cellStyle name="Normal 2 4 5 12" xfId="2336"/>
    <cellStyle name="Normal 2 4 5 12 2" xfId="2337"/>
    <cellStyle name="Normal 2 4 5 12 3" xfId="2338"/>
    <cellStyle name="Normal 2 4 5 12 4" xfId="2339"/>
    <cellStyle name="Normal 2 4 5 12 5" xfId="2340"/>
    <cellStyle name="Normal 2 4 5 13" xfId="2341"/>
    <cellStyle name="Normal 2 4 5 13 2" xfId="2342"/>
    <cellStyle name="Normal 2 4 5 13 3" xfId="2343"/>
    <cellStyle name="Normal 2 4 5 13 4" xfId="2344"/>
    <cellStyle name="Normal 2 4 5 13 5" xfId="2345"/>
    <cellStyle name="Normal 2 4 5 14" xfId="2346"/>
    <cellStyle name="Normal 2 4 5 14 2" xfId="2347"/>
    <cellStyle name="Normal 2 4 5 14 3" xfId="2348"/>
    <cellStyle name="Normal 2 4 5 14 4" xfId="2349"/>
    <cellStyle name="Normal 2 4 5 14 5" xfId="2350"/>
    <cellStyle name="Normal 2 4 5 15" xfId="2351"/>
    <cellStyle name="Normal 2 4 5 16" xfId="2352"/>
    <cellStyle name="Normal 2 4 5 17" xfId="2353"/>
    <cellStyle name="Normal 2 4 5 18" xfId="2354"/>
    <cellStyle name="Normal 2 4 5 2" xfId="2355"/>
    <cellStyle name="Normal 2 4 5 2 2" xfId="2356"/>
    <cellStyle name="Normal 2 4 5 2 2 2" xfId="2357"/>
    <cellStyle name="Normal 2 4 5 2 2 3" xfId="2358"/>
    <cellStyle name="Normal 2 4 5 2 2 4" xfId="2359"/>
    <cellStyle name="Normal 2 4 5 2 2 5" xfId="2360"/>
    <cellStyle name="Normal 2 4 5 2 3" xfId="2361"/>
    <cellStyle name="Normal 2 4 5 2 3 2" xfId="2362"/>
    <cellStyle name="Normal 2 4 5 2 3 3" xfId="2363"/>
    <cellStyle name="Normal 2 4 5 2 3 4" xfId="2364"/>
    <cellStyle name="Normal 2 4 5 2 3 5" xfId="2365"/>
    <cellStyle name="Normal 2 4 5 2 4" xfId="2366"/>
    <cellStyle name="Normal 2 4 5 2 4 2" xfId="2367"/>
    <cellStyle name="Normal 2 4 5 2 4 3" xfId="2368"/>
    <cellStyle name="Normal 2 4 5 2 4 4" xfId="2369"/>
    <cellStyle name="Normal 2 4 5 2 4 5" xfId="2370"/>
    <cellStyle name="Normal 2 4 5 2 5" xfId="2371"/>
    <cellStyle name="Normal 2 4 5 2 6" xfId="2372"/>
    <cellStyle name="Normal 2 4 5 2 7" xfId="2373"/>
    <cellStyle name="Normal 2 4 5 2 8" xfId="2374"/>
    <cellStyle name="Normal 2 4 5 3" xfId="2375"/>
    <cellStyle name="Normal 2 4 5 3 2" xfId="2376"/>
    <cellStyle name="Normal 2 4 5 3 2 2" xfId="2377"/>
    <cellStyle name="Normal 2 4 5 3 2 3" xfId="2378"/>
    <cellStyle name="Normal 2 4 5 3 2 4" xfId="2379"/>
    <cellStyle name="Normal 2 4 5 3 2 5" xfId="2380"/>
    <cellStyle name="Normal 2 4 5 3 3" xfId="2381"/>
    <cellStyle name="Normal 2 4 5 3 3 2" xfId="2382"/>
    <cellStyle name="Normal 2 4 5 3 3 3" xfId="2383"/>
    <cellStyle name="Normal 2 4 5 3 3 4" xfId="2384"/>
    <cellStyle name="Normal 2 4 5 3 3 5" xfId="2385"/>
    <cellStyle name="Normal 2 4 5 3 4" xfId="2386"/>
    <cellStyle name="Normal 2 4 5 3 4 2" xfId="2387"/>
    <cellStyle name="Normal 2 4 5 3 4 3" xfId="2388"/>
    <cellStyle name="Normal 2 4 5 3 4 4" xfId="2389"/>
    <cellStyle name="Normal 2 4 5 3 4 5" xfId="2390"/>
    <cellStyle name="Normal 2 4 5 3 5" xfId="2391"/>
    <cellStyle name="Normal 2 4 5 3 6" xfId="2392"/>
    <cellStyle name="Normal 2 4 5 3 7" xfId="2393"/>
    <cellStyle name="Normal 2 4 5 3 8" xfId="2394"/>
    <cellStyle name="Normal 2 4 5 4" xfId="2395"/>
    <cellStyle name="Normal 2 4 5 4 2" xfId="2396"/>
    <cellStyle name="Normal 2 4 5 4 2 2" xfId="2397"/>
    <cellStyle name="Normal 2 4 5 4 2 3" xfId="2398"/>
    <cellStyle name="Normal 2 4 5 4 2 4" xfId="2399"/>
    <cellStyle name="Normal 2 4 5 4 2 5" xfId="2400"/>
    <cellStyle name="Normal 2 4 5 4 3" xfId="2401"/>
    <cellStyle name="Normal 2 4 5 4 3 2" xfId="2402"/>
    <cellStyle name="Normal 2 4 5 4 3 3" xfId="2403"/>
    <cellStyle name="Normal 2 4 5 4 3 4" xfId="2404"/>
    <cellStyle name="Normal 2 4 5 4 3 5" xfId="2405"/>
    <cellStyle name="Normal 2 4 5 4 4" xfId="2406"/>
    <cellStyle name="Normal 2 4 5 4 4 2" xfId="2407"/>
    <cellStyle name="Normal 2 4 5 4 4 3" xfId="2408"/>
    <cellStyle name="Normal 2 4 5 4 4 4" xfId="2409"/>
    <cellStyle name="Normal 2 4 5 4 4 5" xfId="2410"/>
    <cellStyle name="Normal 2 4 5 4 5" xfId="2411"/>
    <cellStyle name="Normal 2 4 5 4 6" xfId="2412"/>
    <cellStyle name="Normal 2 4 5 4 7" xfId="2413"/>
    <cellStyle name="Normal 2 4 5 4 8" xfId="2414"/>
    <cellStyle name="Normal 2 4 5 5" xfId="2415"/>
    <cellStyle name="Normal 2 4 5 5 2" xfId="2416"/>
    <cellStyle name="Normal 2 4 5 5 2 2" xfId="2417"/>
    <cellStyle name="Normal 2 4 5 5 2 3" xfId="2418"/>
    <cellStyle name="Normal 2 4 5 5 2 4" xfId="2419"/>
    <cellStyle name="Normal 2 4 5 5 2 5" xfId="2420"/>
    <cellStyle name="Normal 2 4 5 5 3" xfId="2421"/>
    <cellStyle name="Normal 2 4 5 5 3 2" xfId="2422"/>
    <cellStyle name="Normal 2 4 5 5 3 3" xfId="2423"/>
    <cellStyle name="Normal 2 4 5 5 3 4" xfId="2424"/>
    <cellStyle name="Normal 2 4 5 5 3 5" xfId="2425"/>
    <cellStyle name="Normal 2 4 5 5 4" xfId="2426"/>
    <cellStyle name="Normal 2 4 5 5 4 2" xfId="2427"/>
    <cellStyle name="Normal 2 4 5 5 4 3" xfId="2428"/>
    <cellStyle name="Normal 2 4 5 5 4 4" xfId="2429"/>
    <cellStyle name="Normal 2 4 5 5 4 5" xfId="2430"/>
    <cellStyle name="Normal 2 4 5 5 5" xfId="2431"/>
    <cellStyle name="Normal 2 4 5 5 6" xfId="2432"/>
    <cellStyle name="Normal 2 4 5 5 7" xfId="2433"/>
    <cellStyle name="Normal 2 4 5 5 8" xfId="2434"/>
    <cellStyle name="Normal 2 4 5 6" xfId="2435"/>
    <cellStyle name="Normal 2 4 5 6 2" xfId="2436"/>
    <cellStyle name="Normal 2 4 5 6 2 2" xfId="2437"/>
    <cellStyle name="Normal 2 4 5 6 2 3" xfId="2438"/>
    <cellStyle name="Normal 2 4 5 6 2 4" xfId="2439"/>
    <cellStyle name="Normal 2 4 5 6 2 5" xfId="2440"/>
    <cellStyle name="Normal 2 4 5 6 3" xfId="2441"/>
    <cellStyle name="Normal 2 4 5 6 3 2" xfId="2442"/>
    <cellStyle name="Normal 2 4 5 6 3 3" xfId="2443"/>
    <cellStyle name="Normal 2 4 5 6 3 4" xfId="2444"/>
    <cellStyle name="Normal 2 4 5 6 3 5" xfId="2445"/>
    <cellStyle name="Normal 2 4 5 6 4" xfId="2446"/>
    <cellStyle name="Normal 2 4 5 6 4 2" xfId="2447"/>
    <cellStyle name="Normal 2 4 5 6 4 3" xfId="2448"/>
    <cellStyle name="Normal 2 4 5 6 4 4" xfId="2449"/>
    <cellStyle name="Normal 2 4 5 6 4 5" xfId="2450"/>
    <cellStyle name="Normal 2 4 5 6 5" xfId="2451"/>
    <cellStyle name="Normal 2 4 5 6 6" xfId="2452"/>
    <cellStyle name="Normal 2 4 5 6 7" xfId="2453"/>
    <cellStyle name="Normal 2 4 5 6 8" xfId="2454"/>
    <cellStyle name="Normal 2 4 5 7" xfId="2455"/>
    <cellStyle name="Normal 2 4 5 7 2" xfId="2456"/>
    <cellStyle name="Normal 2 4 5 7 2 2" xfId="2457"/>
    <cellStyle name="Normal 2 4 5 7 2 3" xfId="2458"/>
    <cellStyle name="Normal 2 4 5 7 2 4" xfId="2459"/>
    <cellStyle name="Normal 2 4 5 7 2 5" xfId="2460"/>
    <cellStyle name="Normal 2 4 5 7 3" xfId="2461"/>
    <cellStyle name="Normal 2 4 5 7 3 2" xfId="2462"/>
    <cellStyle name="Normal 2 4 5 7 3 3" xfId="2463"/>
    <cellStyle name="Normal 2 4 5 7 3 4" xfId="2464"/>
    <cellStyle name="Normal 2 4 5 7 3 5" xfId="2465"/>
    <cellStyle name="Normal 2 4 5 7 4" xfId="2466"/>
    <cellStyle name="Normal 2 4 5 7 4 2" xfId="2467"/>
    <cellStyle name="Normal 2 4 5 7 4 3" xfId="2468"/>
    <cellStyle name="Normal 2 4 5 7 4 4" xfId="2469"/>
    <cellStyle name="Normal 2 4 5 7 4 5" xfId="2470"/>
    <cellStyle name="Normal 2 4 5 7 5" xfId="2471"/>
    <cellStyle name="Normal 2 4 5 7 6" xfId="2472"/>
    <cellStyle name="Normal 2 4 5 7 7" xfId="2473"/>
    <cellStyle name="Normal 2 4 5 7 8" xfId="2474"/>
    <cellStyle name="Normal 2 4 5 8" xfId="2475"/>
    <cellStyle name="Normal 2 4 5 8 2" xfId="2476"/>
    <cellStyle name="Normal 2 4 5 8 2 2" xfId="2477"/>
    <cellStyle name="Normal 2 4 5 8 2 3" xfId="2478"/>
    <cellStyle name="Normal 2 4 5 8 2 4" xfId="2479"/>
    <cellStyle name="Normal 2 4 5 8 2 5" xfId="2480"/>
    <cellStyle name="Normal 2 4 5 8 3" xfId="2481"/>
    <cellStyle name="Normal 2 4 5 8 3 2" xfId="2482"/>
    <cellStyle name="Normal 2 4 5 8 3 3" xfId="2483"/>
    <cellStyle name="Normal 2 4 5 8 3 4" xfId="2484"/>
    <cellStyle name="Normal 2 4 5 8 3 5" xfId="2485"/>
    <cellStyle name="Normal 2 4 5 8 4" xfId="2486"/>
    <cellStyle name="Normal 2 4 5 8 4 2" xfId="2487"/>
    <cellStyle name="Normal 2 4 5 8 4 3" xfId="2488"/>
    <cellStyle name="Normal 2 4 5 8 4 4" xfId="2489"/>
    <cellStyle name="Normal 2 4 5 8 4 5" xfId="2490"/>
    <cellStyle name="Normal 2 4 5 8 5" xfId="2491"/>
    <cellStyle name="Normal 2 4 5 8 6" xfId="2492"/>
    <cellStyle name="Normal 2 4 5 8 7" xfId="2493"/>
    <cellStyle name="Normal 2 4 5 8 8" xfId="2494"/>
    <cellStyle name="Normal 2 4 5 9" xfId="2495"/>
    <cellStyle name="Normal 2 4 5 9 2" xfId="2496"/>
    <cellStyle name="Normal 2 4 5 9 2 2" xfId="2497"/>
    <cellStyle name="Normal 2 4 5 9 2 3" xfId="2498"/>
    <cellStyle name="Normal 2 4 5 9 2 4" xfId="2499"/>
    <cellStyle name="Normal 2 4 5 9 2 5" xfId="2500"/>
    <cellStyle name="Normal 2 4 5 9 3" xfId="2501"/>
    <cellStyle name="Normal 2 4 5 9 3 2" xfId="2502"/>
    <cellStyle name="Normal 2 4 5 9 3 3" xfId="2503"/>
    <cellStyle name="Normal 2 4 5 9 3 4" xfId="2504"/>
    <cellStyle name="Normal 2 4 5 9 3 5" xfId="2505"/>
    <cellStyle name="Normal 2 4 5 9 4" xfId="2506"/>
    <cellStyle name="Normal 2 4 5 9 4 2" xfId="2507"/>
    <cellStyle name="Normal 2 4 5 9 4 3" xfId="2508"/>
    <cellStyle name="Normal 2 4 5 9 4 4" xfId="2509"/>
    <cellStyle name="Normal 2 4 5 9 4 5" xfId="2510"/>
    <cellStyle name="Normal 2 4 5 9 5" xfId="2511"/>
    <cellStyle name="Normal 2 4 5 9 6" xfId="2512"/>
    <cellStyle name="Normal 2 4 5 9 7" xfId="2513"/>
    <cellStyle name="Normal 2 4 5 9 8" xfId="2514"/>
    <cellStyle name="Normal 2 4 6" xfId="2515"/>
    <cellStyle name="Normal 2 4 7" xfId="2516"/>
    <cellStyle name="Normal 2 4 8" xfId="2517"/>
    <cellStyle name="Normal 2 4 9" xfId="2518"/>
    <cellStyle name="Normal 2 4_Sheet10" xfId="2519"/>
    <cellStyle name="Normal 2 40" xfId="2520"/>
    <cellStyle name="Normal 2 5" xfId="2521"/>
    <cellStyle name="Normal 2 5 2" xfId="2522"/>
    <cellStyle name="Normal 2 5 3" xfId="2523"/>
    <cellStyle name="Normal 2 6" xfId="2524"/>
    <cellStyle name="Normal 2 6 2" xfId="2525"/>
    <cellStyle name="Normal 2 6 3" xfId="2526"/>
    <cellStyle name="Normal 2 7" xfId="2527"/>
    <cellStyle name="Normal 2 7 2" xfId="2528"/>
    <cellStyle name="Normal 2 7 3" xfId="2529"/>
    <cellStyle name="Normal 2 8" xfId="2530"/>
    <cellStyle name="Normal 2 8 2" xfId="2531"/>
    <cellStyle name="Normal 2 8 3" xfId="2532"/>
    <cellStyle name="Normal 2 9" xfId="2533"/>
    <cellStyle name="Normal 2 9 2" xfId="2534"/>
    <cellStyle name="Normal 2 9 3" xfId="2535"/>
    <cellStyle name="Normal 20" xfId="2536"/>
    <cellStyle name="Normal 20 10" xfId="2537"/>
    <cellStyle name="Normal 20 11" xfId="2538"/>
    <cellStyle name="Normal 20 12" xfId="2539"/>
    <cellStyle name="Normal 20 13" xfId="2540"/>
    <cellStyle name="Normal 20 14" xfId="2541"/>
    <cellStyle name="Normal 20 15" xfId="2542"/>
    <cellStyle name="Normal 20 16" xfId="2543"/>
    <cellStyle name="Normal 20 17" xfId="2544"/>
    <cellStyle name="Normal 20 18" xfId="2545"/>
    <cellStyle name="Normal 20 19" xfId="2546"/>
    <cellStyle name="Normal 20 2" xfId="2547"/>
    <cellStyle name="Normal 20 20" xfId="2548"/>
    <cellStyle name="Normal 20 3" xfId="2549"/>
    <cellStyle name="Normal 20 4" xfId="2550"/>
    <cellStyle name="Normal 20 5" xfId="2551"/>
    <cellStyle name="Normal 20 6" xfId="2552"/>
    <cellStyle name="Normal 20 7" xfId="2553"/>
    <cellStyle name="Normal 20 8" xfId="2554"/>
    <cellStyle name="Normal 20 9" xfId="2555"/>
    <cellStyle name="Normal 200" xfId="2556"/>
    <cellStyle name="Normal 201" xfId="2557"/>
    <cellStyle name="Normal 202" xfId="2558"/>
    <cellStyle name="Normal 203" xfId="2559"/>
    <cellStyle name="Normal 204" xfId="2560"/>
    <cellStyle name="Normal 205" xfId="14"/>
    <cellStyle name="Normal 206" xfId="2561"/>
    <cellStyle name="Normal 207" xfId="2562"/>
    <cellStyle name="Normal 208" xfId="2563"/>
    <cellStyle name="Normal 209" xfId="2564"/>
    <cellStyle name="Normal 21" xfId="2565"/>
    <cellStyle name="Normal 21 10" xfId="2566"/>
    <cellStyle name="Normal 21 11" xfId="2567"/>
    <cellStyle name="Normal 21 12" xfId="2568"/>
    <cellStyle name="Normal 21 13" xfId="2569"/>
    <cellStyle name="Normal 21 14" xfId="2570"/>
    <cellStyle name="Normal 21 15" xfId="2571"/>
    <cellStyle name="Normal 21 16" xfId="2572"/>
    <cellStyle name="Normal 21 17" xfId="2573"/>
    <cellStyle name="Normal 21 18" xfId="2574"/>
    <cellStyle name="Normal 21 19" xfId="2575"/>
    <cellStyle name="Normal 21 2" xfId="2576"/>
    <cellStyle name="Normal 21 20" xfId="2577"/>
    <cellStyle name="Normal 21 3" xfId="2578"/>
    <cellStyle name="Normal 21 4" xfId="2579"/>
    <cellStyle name="Normal 21 5" xfId="2580"/>
    <cellStyle name="Normal 21 6" xfId="2581"/>
    <cellStyle name="Normal 21 7" xfId="2582"/>
    <cellStyle name="Normal 21 8" xfId="2583"/>
    <cellStyle name="Normal 21 9" xfId="2584"/>
    <cellStyle name="Normal 210" xfId="2585"/>
    <cellStyle name="Normal 211" xfId="2586"/>
    <cellStyle name="Normal 212" xfId="2587"/>
    <cellStyle name="Normal 213" xfId="2588"/>
    <cellStyle name="Normal 214" xfId="2589"/>
    <cellStyle name="Normal 215" xfId="2590"/>
    <cellStyle name="Normal 216" xfId="2591"/>
    <cellStyle name="Normal 217" xfId="2592"/>
    <cellStyle name="Normal 218" xfId="2593"/>
    <cellStyle name="Normal 219" xfId="2594"/>
    <cellStyle name="Normal 22" xfId="2595"/>
    <cellStyle name="Normal 22 10" xfId="2596"/>
    <cellStyle name="Normal 22 11" xfId="2597"/>
    <cellStyle name="Normal 22 12" xfId="2598"/>
    <cellStyle name="Normal 22 13" xfId="2599"/>
    <cellStyle name="Normal 22 14" xfId="2600"/>
    <cellStyle name="Normal 22 15" xfId="2601"/>
    <cellStyle name="Normal 22 16" xfId="2602"/>
    <cellStyle name="Normal 22 17" xfId="2603"/>
    <cellStyle name="Normal 22 18" xfId="2604"/>
    <cellStyle name="Normal 22 19" xfId="2605"/>
    <cellStyle name="Normal 22 2" xfId="2606"/>
    <cellStyle name="Normal 22 20" xfId="2607"/>
    <cellStyle name="Normal 22 3" xfId="2608"/>
    <cellStyle name="Normal 22 4" xfId="2609"/>
    <cellStyle name="Normal 22 5" xfId="2610"/>
    <cellStyle name="Normal 22 6" xfId="2611"/>
    <cellStyle name="Normal 22 7" xfId="2612"/>
    <cellStyle name="Normal 22 8" xfId="2613"/>
    <cellStyle name="Normal 22 9" xfId="2614"/>
    <cellStyle name="Normal 220" xfId="2615"/>
    <cellStyle name="Normal 221" xfId="2616"/>
    <cellStyle name="Normal 222" xfId="15"/>
    <cellStyle name="Normal 223" xfId="16"/>
    <cellStyle name="Normal 224" xfId="17"/>
    <cellStyle name="Normal 225" xfId="2617"/>
    <cellStyle name="Normal 226" xfId="2618"/>
    <cellStyle name="Normal 227" xfId="18"/>
    <cellStyle name="Normal 228" xfId="2619"/>
    <cellStyle name="Normal 229" xfId="2620"/>
    <cellStyle name="Normal 23" xfId="2621"/>
    <cellStyle name="Normal 23 10" xfId="2622"/>
    <cellStyle name="Normal 23 11" xfId="2623"/>
    <cellStyle name="Normal 23 12" xfId="2624"/>
    <cellStyle name="Normal 23 13" xfId="2625"/>
    <cellStyle name="Normal 23 14" xfId="2626"/>
    <cellStyle name="Normal 23 15" xfId="2627"/>
    <cellStyle name="Normal 23 16" xfId="2628"/>
    <cellStyle name="Normal 23 17" xfId="2629"/>
    <cellStyle name="Normal 23 18" xfId="2630"/>
    <cellStyle name="Normal 23 19" xfId="2631"/>
    <cellStyle name="Normal 23 2" xfId="2632"/>
    <cellStyle name="Normal 23 20" xfId="2633"/>
    <cellStyle name="Normal 23 3" xfId="2634"/>
    <cellStyle name="Normal 23 4" xfId="2635"/>
    <cellStyle name="Normal 23 5" xfId="2636"/>
    <cellStyle name="Normal 23 6" xfId="2637"/>
    <cellStyle name="Normal 23 7" xfId="2638"/>
    <cellStyle name="Normal 23 8" xfId="2639"/>
    <cellStyle name="Normal 23 9" xfId="2640"/>
    <cellStyle name="Normal 230" xfId="20"/>
    <cellStyle name="Normal 231" xfId="2641"/>
    <cellStyle name="Normal 232" xfId="2642"/>
    <cellStyle name="Normal 233" xfId="2643"/>
    <cellStyle name="Normal 234" xfId="19"/>
    <cellStyle name="Normal 235" xfId="2644"/>
    <cellStyle name="Normal 236" xfId="21"/>
    <cellStyle name="Normal 237" xfId="2645"/>
    <cellStyle name="Normal 238" xfId="2646"/>
    <cellStyle name="Normal 239" xfId="2647"/>
    <cellStyle name="Normal 24" xfId="2648"/>
    <cellStyle name="Normal 24 10" xfId="2649"/>
    <cellStyle name="Normal 24 11" xfId="2650"/>
    <cellStyle name="Normal 24 12" xfId="2651"/>
    <cellStyle name="Normal 24 13" xfId="2652"/>
    <cellStyle name="Normal 24 14" xfId="2653"/>
    <cellStyle name="Normal 24 15" xfId="2654"/>
    <cellStyle name="Normal 24 16" xfId="2655"/>
    <cellStyle name="Normal 24 17" xfId="2656"/>
    <cellStyle name="Normal 24 18" xfId="2657"/>
    <cellStyle name="Normal 24 19" xfId="2658"/>
    <cellStyle name="Normal 24 2" xfId="2659"/>
    <cellStyle name="Normal 24 20" xfId="2660"/>
    <cellStyle name="Normal 24 3" xfId="2661"/>
    <cellStyle name="Normal 24 4" xfId="2662"/>
    <cellStyle name="Normal 24 5" xfId="2663"/>
    <cellStyle name="Normal 24 6" xfId="2664"/>
    <cellStyle name="Normal 24 7" xfId="2665"/>
    <cellStyle name="Normal 24 8" xfId="2666"/>
    <cellStyle name="Normal 24 9" xfId="2667"/>
    <cellStyle name="Normal 240" xfId="2668"/>
    <cellStyle name="Normal 241" xfId="22"/>
    <cellStyle name="Normal 242" xfId="2669"/>
    <cellStyle name="Normal 243" xfId="23"/>
    <cellStyle name="Normal 244" xfId="2670"/>
    <cellStyle name="Normal 245" xfId="25"/>
    <cellStyle name="Normal 246" xfId="24"/>
    <cellStyle name="Normal 247" xfId="26"/>
    <cellStyle name="Normal 248" xfId="27"/>
    <cellStyle name="Normal 249" xfId="28"/>
    <cellStyle name="Normal 25" xfId="2671"/>
    <cellStyle name="Normal 25 10" xfId="2672"/>
    <cellStyle name="Normal 25 11" xfId="2673"/>
    <cellStyle name="Normal 25 12" xfId="2674"/>
    <cellStyle name="Normal 25 13" xfId="2675"/>
    <cellStyle name="Normal 25 14" xfId="2676"/>
    <cellStyle name="Normal 25 15" xfId="2677"/>
    <cellStyle name="Normal 25 16" xfId="2678"/>
    <cellStyle name="Normal 25 17" xfId="2679"/>
    <cellStyle name="Normal 25 18" xfId="2680"/>
    <cellStyle name="Normal 25 19" xfId="2681"/>
    <cellStyle name="Normal 25 2" xfId="2682"/>
    <cellStyle name="Normal 25 20" xfId="2683"/>
    <cellStyle name="Normal 25 3" xfId="2684"/>
    <cellStyle name="Normal 25 4" xfId="2685"/>
    <cellStyle name="Normal 25 5" xfId="2686"/>
    <cellStyle name="Normal 25 6" xfId="2687"/>
    <cellStyle name="Normal 25 7" xfId="2688"/>
    <cellStyle name="Normal 25 8" xfId="2689"/>
    <cellStyle name="Normal 25 9" xfId="2690"/>
    <cellStyle name="Normal 250" xfId="8637"/>
    <cellStyle name="Normal 252" xfId="2691"/>
    <cellStyle name="Normal 253" xfId="2692"/>
    <cellStyle name="Normal 254" xfId="2693"/>
    <cellStyle name="Normal 26" xfId="2694"/>
    <cellStyle name="Normal 26 10" xfId="2695"/>
    <cellStyle name="Normal 26 11" xfId="2696"/>
    <cellStyle name="Normal 26 12" xfId="2697"/>
    <cellStyle name="Normal 26 13" xfId="2698"/>
    <cellStyle name="Normal 26 14" xfId="2699"/>
    <cellStyle name="Normal 26 15" xfId="2700"/>
    <cellStyle name="Normal 26 16" xfId="2701"/>
    <cellStyle name="Normal 26 17" xfId="2702"/>
    <cellStyle name="Normal 26 18" xfId="2703"/>
    <cellStyle name="Normal 26 19" xfId="2704"/>
    <cellStyle name="Normal 26 2" xfId="2705"/>
    <cellStyle name="Normal 26 20" xfId="2706"/>
    <cellStyle name="Normal 26 3" xfId="2707"/>
    <cellStyle name="Normal 26 4" xfId="2708"/>
    <cellStyle name="Normal 26 5" xfId="2709"/>
    <cellStyle name="Normal 26 6" xfId="2710"/>
    <cellStyle name="Normal 26 7" xfId="2711"/>
    <cellStyle name="Normal 26 8" xfId="2712"/>
    <cellStyle name="Normal 26 9" xfId="2713"/>
    <cellStyle name="Normal 27" xfId="2714"/>
    <cellStyle name="Normal 27 10" xfId="2715"/>
    <cellStyle name="Normal 27 11" xfId="2716"/>
    <cellStyle name="Normal 27 12" xfId="2717"/>
    <cellStyle name="Normal 27 13" xfId="2718"/>
    <cellStyle name="Normal 27 14" xfId="2719"/>
    <cellStyle name="Normal 27 15" xfId="2720"/>
    <cellStyle name="Normal 27 16" xfId="2721"/>
    <cellStyle name="Normal 27 17" xfId="2722"/>
    <cellStyle name="Normal 27 18" xfId="2723"/>
    <cellStyle name="Normal 27 19" xfId="2724"/>
    <cellStyle name="Normal 27 2" xfId="2725"/>
    <cellStyle name="Normal 27 20" xfId="2726"/>
    <cellStyle name="Normal 27 3" xfId="2727"/>
    <cellStyle name="Normal 27 4" xfId="2728"/>
    <cellStyle name="Normal 27 5" xfId="2729"/>
    <cellStyle name="Normal 27 6" xfId="2730"/>
    <cellStyle name="Normal 27 7" xfId="2731"/>
    <cellStyle name="Normal 27 8" xfId="2732"/>
    <cellStyle name="Normal 27 9" xfId="2733"/>
    <cellStyle name="Normal 28" xfId="2734"/>
    <cellStyle name="Normal 28 10" xfId="2735"/>
    <cellStyle name="Normal 28 11" xfId="2736"/>
    <cellStyle name="Normal 28 12" xfId="2737"/>
    <cellStyle name="Normal 28 13" xfId="2738"/>
    <cellStyle name="Normal 28 14" xfId="2739"/>
    <cellStyle name="Normal 28 15" xfId="2740"/>
    <cellStyle name="Normal 28 16" xfId="2741"/>
    <cellStyle name="Normal 28 17" xfId="2742"/>
    <cellStyle name="Normal 28 18" xfId="2743"/>
    <cellStyle name="Normal 28 19" xfId="2744"/>
    <cellStyle name="Normal 28 2" xfId="2745"/>
    <cellStyle name="Normal 28 20" xfId="2746"/>
    <cellStyle name="Normal 28 21" xfId="2747"/>
    <cellStyle name="Normal 28 22" xfId="2748"/>
    <cellStyle name="Normal 28 3" xfId="2749"/>
    <cellStyle name="Normal 28 4" xfId="2750"/>
    <cellStyle name="Normal 28 5" xfId="2751"/>
    <cellStyle name="Normal 28 6" xfId="2752"/>
    <cellStyle name="Normal 28 7" xfId="2753"/>
    <cellStyle name="Normal 28 8" xfId="2754"/>
    <cellStyle name="Normal 28 9" xfId="2755"/>
    <cellStyle name="Normal 29" xfId="2756"/>
    <cellStyle name="Normal 29 10" xfId="2757"/>
    <cellStyle name="Normal 29 11" xfId="2758"/>
    <cellStyle name="Normal 29 12" xfId="2759"/>
    <cellStyle name="Normal 29 13" xfId="2760"/>
    <cellStyle name="Normal 29 14" xfId="2761"/>
    <cellStyle name="Normal 29 15" xfId="2762"/>
    <cellStyle name="Normal 29 16" xfId="2763"/>
    <cellStyle name="Normal 29 17" xfId="2764"/>
    <cellStyle name="Normal 29 18" xfId="2765"/>
    <cellStyle name="Normal 29 19" xfId="2766"/>
    <cellStyle name="Normal 29 2" xfId="2767"/>
    <cellStyle name="Normal 29 20" xfId="2768"/>
    <cellStyle name="Normal 29 3" xfId="2769"/>
    <cellStyle name="Normal 29 4" xfId="2770"/>
    <cellStyle name="Normal 29 5" xfId="2771"/>
    <cellStyle name="Normal 29 6" xfId="2772"/>
    <cellStyle name="Normal 29 7" xfId="2773"/>
    <cellStyle name="Normal 29 8" xfId="2774"/>
    <cellStyle name="Normal 29 9" xfId="2775"/>
    <cellStyle name="Normal 3" xfId="6"/>
    <cellStyle name="Normal 3 10" xfId="2776"/>
    <cellStyle name="Normal 3 11" xfId="2777"/>
    <cellStyle name="Normal 3 12" xfId="2778"/>
    <cellStyle name="Normal 3 13" xfId="2779"/>
    <cellStyle name="Normal 3 14" xfId="2780"/>
    <cellStyle name="Normal 3 15" xfId="2781"/>
    <cellStyle name="Normal 3 16" xfId="2782"/>
    <cellStyle name="Normal 3 17" xfId="2783"/>
    <cellStyle name="Normal 3 18" xfId="2784"/>
    <cellStyle name="Normal 3 19" xfId="2785"/>
    <cellStyle name="Normal 3 2" xfId="7"/>
    <cellStyle name="Normal 3 2 2" xfId="2786"/>
    <cellStyle name="Normal 3 2 2 2" xfId="2787"/>
    <cellStyle name="Normal 3 2 2 3" xfId="2788"/>
    <cellStyle name="Normal 3 2 3" xfId="2789"/>
    <cellStyle name="Normal 3 2 4" xfId="2790"/>
    <cellStyle name="Normal 3 2 5" xfId="2791"/>
    <cellStyle name="Normal 3 2 6" xfId="2792"/>
    <cellStyle name="Normal 3 20" xfId="2793"/>
    <cellStyle name="Normal 3 21" xfId="2794"/>
    <cellStyle name="Normal 3 22" xfId="2795"/>
    <cellStyle name="Normal 3 23" xfId="2796"/>
    <cellStyle name="Normal 3 24" xfId="2797"/>
    <cellStyle name="Normal 3 25" xfId="2798"/>
    <cellStyle name="Normal 3 26" xfId="2799"/>
    <cellStyle name="Normal 3 27" xfId="2800"/>
    <cellStyle name="Normal 3 3" xfId="2801"/>
    <cellStyle name="Normal 3 3 2" xfId="2802"/>
    <cellStyle name="Normal 3 3 2 2" xfId="2803"/>
    <cellStyle name="Normal 3 3 2 3" xfId="2804"/>
    <cellStyle name="Normal 3 3 3" xfId="2805"/>
    <cellStyle name="Normal 3 3 4" xfId="2806"/>
    <cellStyle name="Normal 3 3 5" xfId="2807"/>
    <cellStyle name="Normal 3 3 6" xfId="2808"/>
    <cellStyle name="Normal 3 4" xfId="2809"/>
    <cellStyle name="Normal 3 4 2" xfId="2810"/>
    <cellStyle name="Normal 3 4 2 2" xfId="2811"/>
    <cellStyle name="Normal 3 4 2 3" xfId="2812"/>
    <cellStyle name="Normal 3 4 3" xfId="2813"/>
    <cellStyle name="Normal 3 4 4" xfId="2814"/>
    <cellStyle name="Normal 3 4 5" xfId="2815"/>
    <cellStyle name="Normal 3 4 6" xfId="2816"/>
    <cellStyle name="Normal 3 5" xfId="2817"/>
    <cellStyle name="Normal 3 6" xfId="2818"/>
    <cellStyle name="Normal 3 7" xfId="2819"/>
    <cellStyle name="Normal 3 8" xfId="2820"/>
    <cellStyle name="Normal 3 9" xfId="2821"/>
    <cellStyle name="Normal 30" xfId="2822"/>
    <cellStyle name="Normal 30 10" xfId="2823"/>
    <cellStyle name="Normal 30 11" xfId="2824"/>
    <cellStyle name="Normal 30 12" xfId="2825"/>
    <cellStyle name="Normal 30 13" xfId="2826"/>
    <cellStyle name="Normal 30 14" xfId="2827"/>
    <cellStyle name="Normal 30 15" xfId="2828"/>
    <cellStyle name="Normal 30 16" xfId="2829"/>
    <cellStyle name="Normal 30 17" xfId="2830"/>
    <cellStyle name="Normal 30 18" xfId="2831"/>
    <cellStyle name="Normal 30 19" xfId="2832"/>
    <cellStyle name="Normal 30 2" xfId="2833"/>
    <cellStyle name="Normal 30 20" xfId="2834"/>
    <cellStyle name="Normal 30 3" xfId="2835"/>
    <cellStyle name="Normal 30 4" xfId="2836"/>
    <cellStyle name="Normal 30 5" xfId="2837"/>
    <cellStyle name="Normal 30 6" xfId="2838"/>
    <cellStyle name="Normal 30 7" xfId="2839"/>
    <cellStyle name="Normal 30 8" xfId="2840"/>
    <cellStyle name="Normal 30 9" xfId="2841"/>
    <cellStyle name="Normal 31" xfId="2842"/>
    <cellStyle name="Normal 31 10" xfId="2843"/>
    <cellStyle name="Normal 31 11" xfId="2844"/>
    <cellStyle name="Normal 31 12" xfId="2845"/>
    <cellStyle name="Normal 31 13" xfId="2846"/>
    <cellStyle name="Normal 31 14" xfId="2847"/>
    <cellStyle name="Normal 31 15" xfId="2848"/>
    <cellStyle name="Normal 31 16" xfId="2849"/>
    <cellStyle name="Normal 31 17" xfId="2850"/>
    <cellStyle name="Normal 31 18" xfId="2851"/>
    <cellStyle name="Normal 31 19" xfId="2852"/>
    <cellStyle name="Normal 31 2" xfId="2853"/>
    <cellStyle name="Normal 31 20" xfId="2854"/>
    <cellStyle name="Normal 31 3" xfId="2855"/>
    <cellStyle name="Normal 31 4" xfId="2856"/>
    <cellStyle name="Normal 31 5" xfId="2857"/>
    <cellStyle name="Normal 31 6" xfId="2858"/>
    <cellStyle name="Normal 31 7" xfId="2859"/>
    <cellStyle name="Normal 31 8" xfId="2860"/>
    <cellStyle name="Normal 31 9" xfId="2861"/>
    <cellStyle name="Normal 32" xfId="2862"/>
    <cellStyle name="Normal 32 10" xfId="2863"/>
    <cellStyle name="Normal 32 11" xfId="2864"/>
    <cellStyle name="Normal 32 12" xfId="2865"/>
    <cellStyle name="Normal 32 13" xfId="2866"/>
    <cellStyle name="Normal 32 14" xfId="2867"/>
    <cellStyle name="Normal 32 15" xfId="2868"/>
    <cellStyle name="Normal 32 16" xfId="2869"/>
    <cellStyle name="Normal 32 17" xfId="2870"/>
    <cellStyle name="Normal 32 18" xfId="2871"/>
    <cellStyle name="Normal 32 19" xfId="2872"/>
    <cellStyle name="Normal 32 2" xfId="2873"/>
    <cellStyle name="Normal 32 20" xfId="2874"/>
    <cellStyle name="Normal 32 3" xfId="2875"/>
    <cellStyle name="Normal 32 4" xfId="2876"/>
    <cellStyle name="Normal 32 5" xfId="2877"/>
    <cellStyle name="Normal 32 6" xfId="2878"/>
    <cellStyle name="Normal 32 7" xfId="2879"/>
    <cellStyle name="Normal 32 8" xfId="2880"/>
    <cellStyle name="Normal 32 9" xfId="2881"/>
    <cellStyle name="Normal 33" xfId="2882"/>
    <cellStyle name="Normal 33 10" xfId="2883"/>
    <cellStyle name="Normal 33 11" xfId="2884"/>
    <cellStyle name="Normal 33 12" xfId="2885"/>
    <cellStyle name="Normal 33 13" xfId="2886"/>
    <cellStyle name="Normal 33 14" xfId="2887"/>
    <cellStyle name="Normal 33 15" xfId="2888"/>
    <cellStyle name="Normal 33 16" xfId="2889"/>
    <cellStyle name="Normal 33 17" xfId="2890"/>
    <cellStyle name="Normal 33 18" xfId="2891"/>
    <cellStyle name="Normal 33 19" xfId="2892"/>
    <cellStyle name="Normal 33 2" xfId="2893"/>
    <cellStyle name="Normal 33 20" xfId="2894"/>
    <cellStyle name="Normal 33 3" xfId="2895"/>
    <cellStyle name="Normal 33 4" xfId="2896"/>
    <cellStyle name="Normal 33 5" xfId="2897"/>
    <cellStyle name="Normal 33 6" xfId="2898"/>
    <cellStyle name="Normal 33 7" xfId="2899"/>
    <cellStyle name="Normal 33 8" xfId="2900"/>
    <cellStyle name="Normal 33 9" xfId="2901"/>
    <cellStyle name="Normal 34" xfId="2902"/>
    <cellStyle name="Normal 34 10" xfId="2903"/>
    <cellStyle name="Normal 34 11" xfId="2904"/>
    <cellStyle name="Normal 34 12" xfId="2905"/>
    <cellStyle name="Normal 34 13" xfId="2906"/>
    <cellStyle name="Normal 34 14" xfId="2907"/>
    <cellStyle name="Normal 34 15" xfId="2908"/>
    <cellStyle name="Normal 34 16" xfId="2909"/>
    <cellStyle name="Normal 34 17" xfId="2910"/>
    <cellStyle name="Normal 34 18" xfId="2911"/>
    <cellStyle name="Normal 34 19" xfId="2912"/>
    <cellStyle name="Normal 34 2" xfId="2913"/>
    <cellStyle name="Normal 34 20" xfId="2914"/>
    <cellStyle name="Normal 34 3" xfId="2915"/>
    <cellStyle name="Normal 34 4" xfId="2916"/>
    <cellStyle name="Normal 34 5" xfId="2917"/>
    <cellStyle name="Normal 34 6" xfId="2918"/>
    <cellStyle name="Normal 34 7" xfId="2919"/>
    <cellStyle name="Normal 34 8" xfId="2920"/>
    <cellStyle name="Normal 34 9" xfId="2921"/>
    <cellStyle name="Normal 35" xfId="2922"/>
    <cellStyle name="Normal 35 10" xfId="2923"/>
    <cellStyle name="Normal 35 11" xfId="2924"/>
    <cellStyle name="Normal 35 12" xfId="2925"/>
    <cellStyle name="Normal 35 13" xfId="2926"/>
    <cellStyle name="Normal 35 14" xfId="2927"/>
    <cellStyle name="Normal 35 15" xfId="2928"/>
    <cellStyle name="Normal 35 16" xfId="2929"/>
    <cellStyle name="Normal 35 17" xfId="2930"/>
    <cellStyle name="Normal 35 18" xfId="2931"/>
    <cellStyle name="Normal 35 19" xfId="2932"/>
    <cellStyle name="Normal 35 2" xfId="2933"/>
    <cellStyle name="Normal 35 20" xfId="2934"/>
    <cellStyle name="Normal 35 3" xfId="2935"/>
    <cellStyle name="Normal 35 4" xfId="2936"/>
    <cellStyle name="Normal 35 5" xfId="2937"/>
    <cellStyle name="Normal 35 6" xfId="2938"/>
    <cellStyle name="Normal 35 7" xfId="2939"/>
    <cellStyle name="Normal 35 8" xfId="2940"/>
    <cellStyle name="Normal 35 9" xfId="2941"/>
    <cellStyle name="Normal 36" xfId="2942"/>
    <cellStyle name="Normal 36 10" xfId="2943"/>
    <cellStyle name="Normal 36 11" xfId="2944"/>
    <cellStyle name="Normal 36 12" xfId="2945"/>
    <cellStyle name="Normal 36 13" xfId="2946"/>
    <cellStyle name="Normal 36 14" xfId="2947"/>
    <cellStyle name="Normal 36 15" xfId="2948"/>
    <cellStyle name="Normal 36 16" xfId="2949"/>
    <cellStyle name="Normal 36 17" xfId="2950"/>
    <cellStyle name="Normal 36 18" xfId="2951"/>
    <cellStyle name="Normal 36 19" xfId="2952"/>
    <cellStyle name="Normal 36 2" xfId="2953"/>
    <cellStyle name="Normal 36 20" xfId="2954"/>
    <cellStyle name="Normal 36 3" xfId="2955"/>
    <cellStyle name="Normal 36 4" xfId="2956"/>
    <cellStyle name="Normal 36 5" xfId="2957"/>
    <cellStyle name="Normal 36 6" xfId="2958"/>
    <cellStyle name="Normal 36 7" xfId="2959"/>
    <cellStyle name="Normal 36 8" xfId="2960"/>
    <cellStyle name="Normal 36 9" xfId="2961"/>
    <cellStyle name="Normal 37" xfId="2962"/>
    <cellStyle name="Normal 37 10" xfId="2963"/>
    <cellStyle name="Normal 37 11" xfId="2964"/>
    <cellStyle name="Normal 37 12" xfId="2965"/>
    <cellStyle name="Normal 37 13" xfId="2966"/>
    <cellStyle name="Normal 37 14" xfId="2967"/>
    <cellStyle name="Normal 37 15" xfId="2968"/>
    <cellStyle name="Normal 37 16" xfId="2969"/>
    <cellStyle name="Normal 37 17" xfId="2970"/>
    <cellStyle name="Normal 37 18" xfId="2971"/>
    <cellStyle name="Normal 37 19" xfId="2972"/>
    <cellStyle name="Normal 37 2" xfId="2973"/>
    <cellStyle name="Normal 37 20" xfId="2974"/>
    <cellStyle name="Normal 37 3" xfId="2975"/>
    <cellStyle name="Normal 37 4" xfId="2976"/>
    <cellStyle name="Normal 37 5" xfId="2977"/>
    <cellStyle name="Normal 37 6" xfId="2978"/>
    <cellStyle name="Normal 37 7" xfId="2979"/>
    <cellStyle name="Normal 37 8" xfId="2980"/>
    <cellStyle name="Normal 37 9" xfId="2981"/>
    <cellStyle name="Normal 38" xfId="2982"/>
    <cellStyle name="Normal 38 10" xfId="2983"/>
    <cellStyle name="Normal 38 11" xfId="2984"/>
    <cellStyle name="Normal 38 12" xfId="2985"/>
    <cellStyle name="Normal 38 13" xfId="2986"/>
    <cellStyle name="Normal 38 14" xfId="2987"/>
    <cellStyle name="Normal 38 15" xfId="2988"/>
    <cellStyle name="Normal 38 16" xfId="2989"/>
    <cellStyle name="Normal 38 17" xfId="2990"/>
    <cellStyle name="Normal 38 18" xfId="2991"/>
    <cellStyle name="Normal 38 19" xfId="2992"/>
    <cellStyle name="Normal 38 2" xfId="2993"/>
    <cellStyle name="Normal 38 20" xfId="2994"/>
    <cellStyle name="Normal 38 3" xfId="2995"/>
    <cellStyle name="Normal 38 4" xfId="2996"/>
    <cellStyle name="Normal 38 5" xfId="2997"/>
    <cellStyle name="Normal 38 6" xfId="2998"/>
    <cellStyle name="Normal 38 7" xfId="2999"/>
    <cellStyle name="Normal 38 8" xfId="3000"/>
    <cellStyle name="Normal 38 9" xfId="3001"/>
    <cellStyle name="Normal 39" xfId="3002"/>
    <cellStyle name="Normal 39 10" xfId="3003"/>
    <cellStyle name="Normal 39 11" xfId="3004"/>
    <cellStyle name="Normal 39 12" xfId="3005"/>
    <cellStyle name="Normal 39 13" xfId="3006"/>
    <cellStyle name="Normal 39 14" xfId="3007"/>
    <cellStyle name="Normal 39 15" xfId="3008"/>
    <cellStyle name="Normal 39 16" xfId="3009"/>
    <cellStyle name="Normal 39 17" xfId="3010"/>
    <cellStyle name="Normal 39 18" xfId="3011"/>
    <cellStyle name="Normal 39 19" xfId="3012"/>
    <cellStyle name="Normal 39 2" xfId="3013"/>
    <cellStyle name="Normal 39 20" xfId="3014"/>
    <cellStyle name="Normal 39 3" xfId="3015"/>
    <cellStyle name="Normal 39 4" xfId="3016"/>
    <cellStyle name="Normal 39 5" xfId="3017"/>
    <cellStyle name="Normal 39 6" xfId="3018"/>
    <cellStyle name="Normal 39 7" xfId="3019"/>
    <cellStyle name="Normal 39 8" xfId="3020"/>
    <cellStyle name="Normal 39 9" xfId="3021"/>
    <cellStyle name="Normal 4" xfId="8"/>
    <cellStyle name="Normal 4 10" xfId="3022"/>
    <cellStyle name="Normal 4 11" xfId="3023"/>
    <cellStyle name="Normal 4 12" xfId="3024"/>
    <cellStyle name="Normal 4 13" xfId="3025"/>
    <cellStyle name="Normal 4 14" xfId="3026"/>
    <cellStyle name="Normal 4 15" xfId="3027"/>
    <cellStyle name="Normal 4 16" xfId="3028"/>
    <cellStyle name="Normal 4 17" xfId="3029"/>
    <cellStyle name="Normal 4 18" xfId="3030"/>
    <cellStyle name="Normal 4 19" xfId="3031"/>
    <cellStyle name="Normal 4 2" xfId="3032"/>
    <cellStyle name="Normal 4 2 2" xfId="3033"/>
    <cellStyle name="Normal 4 2 2 2" xfId="3034"/>
    <cellStyle name="Normal 4 2 2 3" xfId="3035"/>
    <cellStyle name="Normal 4 2 3" xfId="3036"/>
    <cellStyle name="Normal 4 2 4" xfId="3037"/>
    <cellStyle name="Normal 4 2 5" xfId="3038"/>
    <cellStyle name="Normal 4 2 6" xfId="3039"/>
    <cellStyle name="Normal 4 20" xfId="3040"/>
    <cellStyle name="Normal 4 21" xfId="3041"/>
    <cellStyle name="Normal 4 22" xfId="3042"/>
    <cellStyle name="Normal 4 23" xfId="3043"/>
    <cellStyle name="Normal 4 24" xfId="3044"/>
    <cellStyle name="Normal 4 25" xfId="3045"/>
    <cellStyle name="Normal 4 26" xfId="3046"/>
    <cellStyle name="Normal 4 27" xfId="3047"/>
    <cellStyle name="Normal 4 28" xfId="3048"/>
    <cellStyle name="Normal 4 29" xfId="3049"/>
    <cellStyle name="Normal 4 3" xfId="3050"/>
    <cellStyle name="Normal 4 30" xfId="3051"/>
    <cellStyle name="Normal 4 31" xfId="3052"/>
    <cellStyle name="Normal 4 32" xfId="3053"/>
    <cellStyle name="Normal 4 33" xfId="3054"/>
    <cellStyle name="Normal 4 34" xfId="3055"/>
    <cellStyle name="Normal 4 35" xfId="3056"/>
    <cellStyle name="Normal 4 36" xfId="3057"/>
    <cellStyle name="Normal 4 37" xfId="3058"/>
    <cellStyle name="Normal 4 38" xfId="3059"/>
    <cellStyle name="Normal 4 39" xfId="3060"/>
    <cellStyle name="Normal 4 4" xfId="3061"/>
    <cellStyle name="Normal 4 5" xfId="3062"/>
    <cellStyle name="Normal 4 6" xfId="3063"/>
    <cellStyle name="Normal 4 7" xfId="3064"/>
    <cellStyle name="Normal 4 8" xfId="3065"/>
    <cellStyle name="Normal 4 9" xfId="3066"/>
    <cellStyle name="Normal 40" xfId="3067"/>
    <cellStyle name="Normal 40 10" xfId="3068"/>
    <cellStyle name="Normal 40 11" xfId="3069"/>
    <cellStyle name="Normal 40 12" xfId="3070"/>
    <cellStyle name="Normal 40 13" xfId="3071"/>
    <cellStyle name="Normal 40 14" xfId="3072"/>
    <cellStyle name="Normal 40 15" xfId="3073"/>
    <cellStyle name="Normal 40 16" xfId="3074"/>
    <cellStyle name="Normal 40 17" xfId="3075"/>
    <cellStyle name="Normal 40 18" xfId="3076"/>
    <cellStyle name="Normal 40 19" xfId="3077"/>
    <cellStyle name="Normal 40 2" xfId="3078"/>
    <cellStyle name="Normal 40 20" xfId="3079"/>
    <cellStyle name="Normal 40 3" xfId="3080"/>
    <cellStyle name="Normal 40 4" xfId="3081"/>
    <cellStyle name="Normal 40 5" xfId="3082"/>
    <cellStyle name="Normal 40 6" xfId="3083"/>
    <cellStyle name="Normal 40 7" xfId="3084"/>
    <cellStyle name="Normal 40 8" xfId="3085"/>
    <cellStyle name="Normal 40 9" xfId="3086"/>
    <cellStyle name="Normal 41" xfId="3087"/>
    <cellStyle name="Normal 41 10" xfId="3088"/>
    <cellStyle name="Normal 41 11" xfId="3089"/>
    <cellStyle name="Normal 41 12" xfId="3090"/>
    <cellStyle name="Normal 41 13" xfId="3091"/>
    <cellStyle name="Normal 41 14" xfId="3092"/>
    <cellStyle name="Normal 41 15" xfId="3093"/>
    <cellStyle name="Normal 41 16" xfId="3094"/>
    <cellStyle name="Normal 41 17" xfId="3095"/>
    <cellStyle name="Normal 41 18" xfId="3096"/>
    <cellStyle name="Normal 41 19" xfId="3097"/>
    <cellStyle name="Normal 41 2" xfId="3098"/>
    <cellStyle name="Normal 41 20" xfId="3099"/>
    <cellStyle name="Normal 41 3" xfId="3100"/>
    <cellStyle name="Normal 41 4" xfId="3101"/>
    <cellStyle name="Normal 41 5" xfId="3102"/>
    <cellStyle name="Normal 41 6" xfId="3103"/>
    <cellStyle name="Normal 41 7" xfId="3104"/>
    <cellStyle name="Normal 41 8" xfId="3105"/>
    <cellStyle name="Normal 41 9" xfId="3106"/>
    <cellStyle name="Normal 42" xfId="3107"/>
    <cellStyle name="Normal 42 10" xfId="3108"/>
    <cellStyle name="Normal 42 11" xfId="3109"/>
    <cellStyle name="Normal 42 12" xfId="3110"/>
    <cellStyle name="Normal 42 13" xfId="3111"/>
    <cellStyle name="Normal 42 14" xfId="3112"/>
    <cellStyle name="Normal 42 15" xfId="3113"/>
    <cellStyle name="Normal 42 16" xfId="3114"/>
    <cellStyle name="Normal 42 17" xfId="3115"/>
    <cellStyle name="Normal 42 18" xfId="3116"/>
    <cellStyle name="Normal 42 19" xfId="3117"/>
    <cellStyle name="Normal 42 2" xfId="3118"/>
    <cellStyle name="Normal 42 20" xfId="3119"/>
    <cellStyle name="Normal 42 3" xfId="3120"/>
    <cellStyle name="Normal 42 4" xfId="3121"/>
    <cellStyle name="Normal 42 5" xfId="3122"/>
    <cellStyle name="Normal 42 6" xfId="3123"/>
    <cellStyle name="Normal 42 7" xfId="3124"/>
    <cellStyle name="Normal 42 8" xfId="3125"/>
    <cellStyle name="Normal 42 9" xfId="3126"/>
    <cellStyle name="Normal 43" xfId="3127"/>
    <cellStyle name="Normal 43 10" xfId="3128"/>
    <cellStyle name="Normal 43 11" xfId="3129"/>
    <cellStyle name="Normal 43 12" xfId="3130"/>
    <cellStyle name="Normal 43 13" xfId="3131"/>
    <cellStyle name="Normal 43 14" xfId="3132"/>
    <cellStyle name="Normal 43 15" xfId="3133"/>
    <cellStyle name="Normal 43 16" xfId="3134"/>
    <cellStyle name="Normal 43 17" xfId="3135"/>
    <cellStyle name="Normal 43 18" xfId="3136"/>
    <cellStyle name="Normal 43 19" xfId="3137"/>
    <cellStyle name="Normal 43 2" xfId="3138"/>
    <cellStyle name="Normal 43 20" xfId="3139"/>
    <cellStyle name="Normal 43 3" xfId="3140"/>
    <cellStyle name="Normal 43 4" xfId="3141"/>
    <cellStyle name="Normal 43 5" xfId="3142"/>
    <cellStyle name="Normal 43 6" xfId="3143"/>
    <cellStyle name="Normal 43 7" xfId="3144"/>
    <cellStyle name="Normal 43 8" xfId="3145"/>
    <cellStyle name="Normal 43 9" xfId="3146"/>
    <cellStyle name="Normal 44" xfId="3147"/>
    <cellStyle name="Normal 44 10" xfId="3148"/>
    <cellStyle name="Normal 44 11" xfId="3149"/>
    <cellStyle name="Normal 44 12" xfId="3150"/>
    <cellStyle name="Normal 44 13" xfId="3151"/>
    <cellStyle name="Normal 44 14" xfId="3152"/>
    <cellStyle name="Normal 44 15" xfId="3153"/>
    <cellStyle name="Normal 44 16" xfId="3154"/>
    <cellStyle name="Normal 44 17" xfId="3155"/>
    <cellStyle name="Normal 44 18" xfId="3156"/>
    <cellStyle name="Normal 44 19" xfId="3157"/>
    <cellStyle name="Normal 44 2" xfId="3158"/>
    <cellStyle name="Normal 44 20" xfId="3159"/>
    <cellStyle name="Normal 44 3" xfId="3160"/>
    <cellStyle name="Normal 44 4" xfId="3161"/>
    <cellStyle name="Normal 44 5" xfId="3162"/>
    <cellStyle name="Normal 44 6" xfId="3163"/>
    <cellStyle name="Normal 44 7" xfId="3164"/>
    <cellStyle name="Normal 44 8" xfId="3165"/>
    <cellStyle name="Normal 44 9" xfId="3166"/>
    <cellStyle name="Normal 45" xfId="3167"/>
    <cellStyle name="Normal 45 10" xfId="3168"/>
    <cellStyle name="Normal 45 11" xfId="3169"/>
    <cellStyle name="Normal 45 12" xfId="3170"/>
    <cellStyle name="Normal 45 13" xfId="3171"/>
    <cellStyle name="Normal 45 14" xfId="3172"/>
    <cellStyle name="Normal 45 15" xfId="3173"/>
    <cellStyle name="Normal 45 16" xfId="3174"/>
    <cellStyle name="Normal 45 17" xfId="3175"/>
    <cellStyle name="Normal 45 18" xfId="3176"/>
    <cellStyle name="Normal 45 19" xfId="3177"/>
    <cellStyle name="Normal 45 2" xfId="3178"/>
    <cellStyle name="Normal 45 20" xfId="3179"/>
    <cellStyle name="Normal 45 3" xfId="3180"/>
    <cellStyle name="Normal 45 4" xfId="3181"/>
    <cellStyle name="Normal 45 5" xfId="3182"/>
    <cellStyle name="Normal 45 6" xfId="3183"/>
    <cellStyle name="Normal 45 7" xfId="3184"/>
    <cellStyle name="Normal 45 8" xfId="3185"/>
    <cellStyle name="Normal 45 9" xfId="3186"/>
    <cellStyle name="Normal 46" xfId="3187"/>
    <cellStyle name="Normal 46 10" xfId="3188"/>
    <cellStyle name="Normal 46 11" xfId="3189"/>
    <cellStyle name="Normal 46 12" xfId="3190"/>
    <cellStyle name="Normal 46 13" xfId="3191"/>
    <cellStyle name="Normal 46 14" xfId="3192"/>
    <cellStyle name="Normal 46 15" xfId="3193"/>
    <cellStyle name="Normal 46 16" xfId="3194"/>
    <cellStyle name="Normal 46 17" xfId="3195"/>
    <cellStyle name="Normal 46 18" xfId="3196"/>
    <cellStyle name="Normal 46 19" xfId="3197"/>
    <cellStyle name="Normal 46 2" xfId="3198"/>
    <cellStyle name="Normal 46 20" xfId="3199"/>
    <cellStyle name="Normal 46 3" xfId="3200"/>
    <cellStyle name="Normal 46 4" xfId="3201"/>
    <cellStyle name="Normal 46 5" xfId="3202"/>
    <cellStyle name="Normal 46 6" xfId="3203"/>
    <cellStyle name="Normal 46 7" xfId="3204"/>
    <cellStyle name="Normal 46 8" xfId="3205"/>
    <cellStyle name="Normal 46 9" xfId="3206"/>
    <cellStyle name="Normal 47" xfId="3207"/>
    <cellStyle name="Normal 47 10" xfId="3208"/>
    <cellStyle name="Normal 47 11" xfId="3209"/>
    <cellStyle name="Normal 47 12" xfId="3210"/>
    <cellStyle name="Normal 47 13" xfId="3211"/>
    <cellStyle name="Normal 47 14" xfId="3212"/>
    <cellStyle name="Normal 47 15" xfId="3213"/>
    <cellStyle name="Normal 47 16" xfId="3214"/>
    <cellStyle name="Normal 47 17" xfId="3215"/>
    <cellStyle name="Normal 47 18" xfId="3216"/>
    <cellStyle name="Normal 47 19" xfId="3217"/>
    <cellStyle name="Normal 47 2" xfId="3218"/>
    <cellStyle name="Normal 47 20" xfId="3219"/>
    <cellStyle name="Normal 47 3" xfId="3220"/>
    <cellStyle name="Normal 47 4" xfId="3221"/>
    <cellStyle name="Normal 47 5" xfId="3222"/>
    <cellStyle name="Normal 47 6" xfId="3223"/>
    <cellStyle name="Normal 47 7" xfId="3224"/>
    <cellStyle name="Normal 47 8" xfId="3225"/>
    <cellStyle name="Normal 47 9" xfId="3226"/>
    <cellStyle name="Normal 48" xfId="3227"/>
    <cellStyle name="Normal 48 10" xfId="3228"/>
    <cellStyle name="Normal 48 11" xfId="3229"/>
    <cellStyle name="Normal 48 12" xfId="3230"/>
    <cellStyle name="Normal 48 13" xfId="3231"/>
    <cellStyle name="Normal 48 14" xfId="3232"/>
    <cellStyle name="Normal 48 15" xfId="3233"/>
    <cellStyle name="Normal 48 16" xfId="3234"/>
    <cellStyle name="Normal 48 17" xfId="3235"/>
    <cellStyle name="Normal 48 18" xfId="3236"/>
    <cellStyle name="Normal 48 19" xfId="3237"/>
    <cellStyle name="Normal 48 2" xfId="3238"/>
    <cellStyle name="Normal 48 20" xfId="3239"/>
    <cellStyle name="Normal 48 3" xfId="3240"/>
    <cellStyle name="Normal 48 4" xfId="3241"/>
    <cellStyle name="Normal 48 5" xfId="3242"/>
    <cellStyle name="Normal 48 6" xfId="3243"/>
    <cellStyle name="Normal 48 7" xfId="3244"/>
    <cellStyle name="Normal 48 8" xfId="3245"/>
    <cellStyle name="Normal 48 9" xfId="3246"/>
    <cellStyle name="Normal 49" xfId="3247"/>
    <cellStyle name="Normal 49 10" xfId="3248"/>
    <cellStyle name="Normal 49 11" xfId="3249"/>
    <cellStyle name="Normal 49 12" xfId="3250"/>
    <cellStyle name="Normal 49 13" xfId="3251"/>
    <cellStyle name="Normal 49 14" xfId="3252"/>
    <cellStyle name="Normal 49 15" xfId="3253"/>
    <cellStyle name="Normal 49 16" xfId="3254"/>
    <cellStyle name="Normal 49 17" xfId="3255"/>
    <cellStyle name="Normal 49 18" xfId="3256"/>
    <cellStyle name="Normal 49 19" xfId="3257"/>
    <cellStyle name="Normal 49 2" xfId="3258"/>
    <cellStyle name="Normal 49 20" xfId="3259"/>
    <cellStyle name="Normal 49 3" xfId="3260"/>
    <cellStyle name="Normal 49 4" xfId="3261"/>
    <cellStyle name="Normal 49 5" xfId="3262"/>
    <cellStyle name="Normal 49 6" xfId="3263"/>
    <cellStyle name="Normal 49 7" xfId="3264"/>
    <cellStyle name="Normal 49 8" xfId="3265"/>
    <cellStyle name="Normal 49 9" xfId="3266"/>
    <cellStyle name="Normal 5" xfId="10"/>
    <cellStyle name="Normal 5 10" xfId="3267"/>
    <cellStyle name="Normal 5 11" xfId="3268"/>
    <cellStyle name="Normal 5 12" xfId="3269"/>
    <cellStyle name="Normal 5 13" xfId="3270"/>
    <cellStyle name="Normal 5 14" xfId="3271"/>
    <cellStyle name="Normal 5 15" xfId="3272"/>
    <cellStyle name="Normal 5 16" xfId="3273"/>
    <cellStyle name="Normal 5 17" xfId="3274"/>
    <cellStyle name="Normal 5 18" xfId="3275"/>
    <cellStyle name="Normal 5 19" xfId="3276"/>
    <cellStyle name="Normal 5 2" xfId="3277"/>
    <cellStyle name="Normal 5 20" xfId="3278"/>
    <cellStyle name="Normal 5 21" xfId="3279"/>
    <cellStyle name="Normal 5 22" xfId="3280"/>
    <cellStyle name="Normal 5 23" xfId="3281"/>
    <cellStyle name="Normal 5 24" xfId="3282"/>
    <cellStyle name="Normal 5 25" xfId="3283"/>
    <cellStyle name="Normal 5 26" xfId="3284"/>
    <cellStyle name="Normal 5 27" xfId="3285"/>
    <cellStyle name="Normal 5 28" xfId="3286"/>
    <cellStyle name="Normal 5 29" xfId="3287"/>
    <cellStyle name="Normal 5 3" xfId="3288"/>
    <cellStyle name="Normal 5 30" xfId="3289"/>
    <cellStyle name="Normal 5 31" xfId="3290"/>
    <cellStyle name="Normal 5 32" xfId="3291"/>
    <cellStyle name="Normal 5 33" xfId="3292"/>
    <cellStyle name="Normal 5 34" xfId="3293"/>
    <cellStyle name="Normal 5 35" xfId="3294"/>
    <cellStyle name="Normal 5 36" xfId="3295"/>
    <cellStyle name="Normal 5 37" xfId="3296"/>
    <cellStyle name="Normal 5 38" xfId="3297"/>
    <cellStyle name="Normal 5 39" xfId="3298"/>
    <cellStyle name="Normal 5 39 10" xfId="3299"/>
    <cellStyle name="Normal 5 39 10 2" xfId="3300"/>
    <cellStyle name="Normal 5 39 10 2 2" xfId="3301"/>
    <cellStyle name="Normal 5 39 10 2 3" xfId="3302"/>
    <cellStyle name="Normal 5 39 10 2 4" xfId="3303"/>
    <cellStyle name="Normal 5 39 10 2 5" xfId="3304"/>
    <cellStyle name="Normal 5 39 10 3" xfId="3305"/>
    <cellStyle name="Normal 5 39 10 3 2" xfId="3306"/>
    <cellStyle name="Normal 5 39 10 3 3" xfId="3307"/>
    <cellStyle name="Normal 5 39 10 3 4" xfId="3308"/>
    <cellStyle name="Normal 5 39 10 3 5" xfId="3309"/>
    <cellStyle name="Normal 5 39 10 4" xfId="3310"/>
    <cellStyle name="Normal 5 39 10 4 2" xfId="3311"/>
    <cellStyle name="Normal 5 39 10 4 3" xfId="3312"/>
    <cellStyle name="Normal 5 39 10 4 4" xfId="3313"/>
    <cellStyle name="Normal 5 39 10 4 5" xfId="3314"/>
    <cellStyle name="Normal 5 39 10 5" xfId="3315"/>
    <cellStyle name="Normal 5 39 10 6" xfId="3316"/>
    <cellStyle name="Normal 5 39 10 7" xfId="3317"/>
    <cellStyle name="Normal 5 39 10 8" xfId="3318"/>
    <cellStyle name="Normal 5 39 11" xfId="3319"/>
    <cellStyle name="Normal 5 39 11 2" xfId="3320"/>
    <cellStyle name="Normal 5 39 11 2 2" xfId="3321"/>
    <cellStyle name="Normal 5 39 11 2 3" xfId="3322"/>
    <cellStyle name="Normal 5 39 11 2 4" xfId="3323"/>
    <cellStyle name="Normal 5 39 11 2 5" xfId="3324"/>
    <cellStyle name="Normal 5 39 11 3" xfId="3325"/>
    <cellStyle name="Normal 5 39 11 3 2" xfId="3326"/>
    <cellStyle name="Normal 5 39 11 3 3" xfId="3327"/>
    <cellStyle name="Normal 5 39 11 3 4" xfId="3328"/>
    <cellStyle name="Normal 5 39 11 3 5" xfId="3329"/>
    <cellStyle name="Normal 5 39 11 4" xfId="3330"/>
    <cellStyle name="Normal 5 39 11 4 2" xfId="3331"/>
    <cellStyle name="Normal 5 39 11 4 3" xfId="3332"/>
    <cellStyle name="Normal 5 39 11 4 4" xfId="3333"/>
    <cellStyle name="Normal 5 39 11 4 5" xfId="3334"/>
    <cellStyle name="Normal 5 39 11 5" xfId="3335"/>
    <cellStyle name="Normal 5 39 11 6" xfId="3336"/>
    <cellStyle name="Normal 5 39 11 7" xfId="3337"/>
    <cellStyle name="Normal 5 39 11 8" xfId="3338"/>
    <cellStyle name="Normal 5 39 12" xfId="3339"/>
    <cellStyle name="Normal 5 39 12 2" xfId="3340"/>
    <cellStyle name="Normal 5 39 12 3" xfId="3341"/>
    <cellStyle name="Normal 5 39 12 4" xfId="3342"/>
    <cellStyle name="Normal 5 39 12 5" xfId="3343"/>
    <cellStyle name="Normal 5 39 13" xfId="3344"/>
    <cellStyle name="Normal 5 39 13 2" xfId="3345"/>
    <cellStyle name="Normal 5 39 13 3" xfId="3346"/>
    <cellStyle name="Normal 5 39 13 4" xfId="3347"/>
    <cellStyle name="Normal 5 39 13 5" xfId="3348"/>
    <cellStyle name="Normal 5 39 14" xfId="3349"/>
    <cellStyle name="Normal 5 39 14 2" xfId="3350"/>
    <cellStyle name="Normal 5 39 14 3" xfId="3351"/>
    <cellStyle name="Normal 5 39 14 4" xfId="3352"/>
    <cellStyle name="Normal 5 39 14 5" xfId="3353"/>
    <cellStyle name="Normal 5 39 15" xfId="3354"/>
    <cellStyle name="Normal 5 39 16" xfId="3355"/>
    <cellStyle name="Normal 5 39 17" xfId="3356"/>
    <cellStyle name="Normal 5 39 18" xfId="3357"/>
    <cellStyle name="Normal 5 39 2" xfId="3358"/>
    <cellStyle name="Normal 5 39 2 2" xfId="3359"/>
    <cellStyle name="Normal 5 39 2 2 2" xfId="3360"/>
    <cellStyle name="Normal 5 39 2 2 3" xfId="3361"/>
    <cellStyle name="Normal 5 39 2 2 4" xfId="3362"/>
    <cellStyle name="Normal 5 39 2 2 5" xfId="3363"/>
    <cellStyle name="Normal 5 39 2 3" xfId="3364"/>
    <cellStyle name="Normal 5 39 2 3 2" xfId="3365"/>
    <cellStyle name="Normal 5 39 2 3 3" xfId="3366"/>
    <cellStyle name="Normal 5 39 2 3 4" xfId="3367"/>
    <cellStyle name="Normal 5 39 2 3 5" xfId="3368"/>
    <cellStyle name="Normal 5 39 2 4" xfId="3369"/>
    <cellStyle name="Normal 5 39 2 4 2" xfId="3370"/>
    <cellStyle name="Normal 5 39 2 4 3" xfId="3371"/>
    <cellStyle name="Normal 5 39 2 4 4" xfId="3372"/>
    <cellStyle name="Normal 5 39 2 4 5" xfId="3373"/>
    <cellStyle name="Normal 5 39 2 5" xfId="3374"/>
    <cellStyle name="Normal 5 39 2 6" xfId="3375"/>
    <cellStyle name="Normal 5 39 2 7" xfId="3376"/>
    <cellStyle name="Normal 5 39 2 8" xfId="3377"/>
    <cellStyle name="Normal 5 39 3" xfId="3378"/>
    <cellStyle name="Normal 5 39 3 2" xfId="3379"/>
    <cellStyle name="Normal 5 39 3 2 2" xfId="3380"/>
    <cellStyle name="Normal 5 39 3 2 3" xfId="3381"/>
    <cellStyle name="Normal 5 39 3 2 4" xfId="3382"/>
    <cellStyle name="Normal 5 39 3 2 5" xfId="3383"/>
    <cellStyle name="Normal 5 39 3 3" xfId="3384"/>
    <cellStyle name="Normal 5 39 3 3 2" xfId="3385"/>
    <cellStyle name="Normal 5 39 3 3 3" xfId="3386"/>
    <cellStyle name="Normal 5 39 3 3 4" xfId="3387"/>
    <cellStyle name="Normal 5 39 3 3 5" xfId="3388"/>
    <cellStyle name="Normal 5 39 3 4" xfId="3389"/>
    <cellStyle name="Normal 5 39 3 4 2" xfId="3390"/>
    <cellStyle name="Normal 5 39 3 4 3" xfId="3391"/>
    <cellStyle name="Normal 5 39 3 4 4" xfId="3392"/>
    <cellStyle name="Normal 5 39 3 4 5" xfId="3393"/>
    <cellStyle name="Normal 5 39 3 5" xfId="3394"/>
    <cellStyle name="Normal 5 39 3 6" xfId="3395"/>
    <cellStyle name="Normal 5 39 3 7" xfId="3396"/>
    <cellStyle name="Normal 5 39 3 8" xfId="3397"/>
    <cellStyle name="Normal 5 39 4" xfId="3398"/>
    <cellStyle name="Normal 5 39 4 2" xfId="3399"/>
    <cellStyle name="Normal 5 39 4 2 2" xfId="3400"/>
    <cellStyle name="Normal 5 39 4 2 3" xfId="3401"/>
    <cellStyle name="Normal 5 39 4 2 4" xfId="3402"/>
    <cellStyle name="Normal 5 39 4 2 5" xfId="3403"/>
    <cellStyle name="Normal 5 39 4 3" xfId="3404"/>
    <cellStyle name="Normal 5 39 4 3 2" xfId="3405"/>
    <cellStyle name="Normal 5 39 4 3 3" xfId="3406"/>
    <cellStyle name="Normal 5 39 4 3 4" xfId="3407"/>
    <cellStyle name="Normal 5 39 4 3 5" xfId="3408"/>
    <cellStyle name="Normal 5 39 4 4" xfId="3409"/>
    <cellStyle name="Normal 5 39 4 4 2" xfId="3410"/>
    <cellStyle name="Normal 5 39 4 4 3" xfId="3411"/>
    <cellStyle name="Normal 5 39 4 4 4" xfId="3412"/>
    <cellStyle name="Normal 5 39 4 4 5" xfId="3413"/>
    <cellStyle name="Normal 5 39 4 5" xfId="3414"/>
    <cellStyle name="Normal 5 39 4 6" xfId="3415"/>
    <cellStyle name="Normal 5 39 4 7" xfId="3416"/>
    <cellStyle name="Normal 5 39 4 8" xfId="3417"/>
    <cellStyle name="Normal 5 39 5" xfId="3418"/>
    <cellStyle name="Normal 5 39 5 2" xfId="3419"/>
    <cellStyle name="Normal 5 39 5 2 2" xfId="3420"/>
    <cellStyle name="Normal 5 39 5 2 3" xfId="3421"/>
    <cellStyle name="Normal 5 39 5 2 4" xfId="3422"/>
    <cellStyle name="Normal 5 39 5 2 5" xfId="3423"/>
    <cellStyle name="Normal 5 39 5 3" xfId="3424"/>
    <cellStyle name="Normal 5 39 5 3 2" xfId="3425"/>
    <cellStyle name="Normal 5 39 5 3 3" xfId="3426"/>
    <cellStyle name="Normal 5 39 5 3 4" xfId="3427"/>
    <cellStyle name="Normal 5 39 5 3 5" xfId="3428"/>
    <cellStyle name="Normal 5 39 5 4" xfId="3429"/>
    <cellStyle name="Normal 5 39 5 4 2" xfId="3430"/>
    <cellStyle name="Normal 5 39 5 4 3" xfId="3431"/>
    <cellStyle name="Normal 5 39 5 4 4" xfId="3432"/>
    <cellStyle name="Normal 5 39 5 4 5" xfId="3433"/>
    <cellStyle name="Normal 5 39 5 5" xfId="3434"/>
    <cellStyle name="Normal 5 39 5 6" xfId="3435"/>
    <cellStyle name="Normal 5 39 5 7" xfId="3436"/>
    <cellStyle name="Normal 5 39 5 8" xfId="3437"/>
    <cellStyle name="Normal 5 39 6" xfId="3438"/>
    <cellStyle name="Normal 5 39 6 2" xfId="3439"/>
    <cellStyle name="Normal 5 39 6 2 2" xfId="3440"/>
    <cellStyle name="Normal 5 39 6 2 3" xfId="3441"/>
    <cellStyle name="Normal 5 39 6 2 4" xfId="3442"/>
    <cellStyle name="Normal 5 39 6 2 5" xfId="3443"/>
    <cellStyle name="Normal 5 39 6 3" xfId="3444"/>
    <cellStyle name="Normal 5 39 6 3 2" xfId="3445"/>
    <cellStyle name="Normal 5 39 6 3 3" xfId="3446"/>
    <cellStyle name="Normal 5 39 6 3 4" xfId="3447"/>
    <cellStyle name="Normal 5 39 6 3 5" xfId="3448"/>
    <cellStyle name="Normal 5 39 6 4" xfId="3449"/>
    <cellStyle name="Normal 5 39 6 4 2" xfId="3450"/>
    <cellStyle name="Normal 5 39 6 4 3" xfId="3451"/>
    <cellStyle name="Normal 5 39 6 4 4" xfId="3452"/>
    <cellStyle name="Normal 5 39 6 4 5" xfId="3453"/>
    <cellStyle name="Normal 5 39 6 5" xfId="3454"/>
    <cellStyle name="Normal 5 39 6 6" xfId="3455"/>
    <cellStyle name="Normal 5 39 6 7" xfId="3456"/>
    <cellStyle name="Normal 5 39 6 8" xfId="3457"/>
    <cellStyle name="Normal 5 39 7" xfId="3458"/>
    <cellStyle name="Normal 5 39 7 2" xfId="3459"/>
    <cellStyle name="Normal 5 39 7 2 2" xfId="3460"/>
    <cellStyle name="Normal 5 39 7 2 3" xfId="3461"/>
    <cellStyle name="Normal 5 39 7 2 4" xfId="3462"/>
    <cellStyle name="Normal 5 39 7 2 5" xfId="3463"/>
    <cellStyle name="Normal 5 39 7 3" xfId="3464"/>
    <cellStyle name="Normal 5 39 7 3 2" xfId="3465"/>
    <cellStyle name="Normal 5 39 7 3 3" xfId="3466"/>
    <cellStyle name="Normal 5 39 7 3 4" xfId="3467"/>
    <cellStyle name="Normal 5 39 7 3 5" xfId="3468"/>
    <cellStyle name="Normal 5 39 7 4" xfId="3469"/>
    <cellStyle name="Normal 5 39 7 4 2" xfId="3470"/>
    <cellStyle name="Normal 5 39 7 4 3" xfId="3471"/>
    <cellStyle name="Normal 5 39 7 4 4" xfId="3472"/>
    <cellStyle name="Normal 5 39 7 4 5" xfId="3473"/>
    <cellStyle name="Normal 5 39 7 5" xfId="3474"/>
    <cellStyle name="Normal 5 39 7 6" xfId="3475"/>
    <cellStyle name="Normal 5 39 7 7" xfId="3476"/>
    <cellStyle name="Normal 5 39 7 8" xfId="3477"/>
    <cellStyle name="Normal 5 39 8" xfId="3478"/>
    <cellStyle name="Normal 5 39 8 2" xfId="3479"/>
    <cellStyle name="Normal 5 39 8 2 2" xfId="3480"/>
    <cellStyle name="Normal 5 39 8 2 3" xfId="3481"/>
    <cellStyle name="Normal 5 39 8 2 4" xfId="3482"/>
    <cellStyle name="Normal 5 39 8 2 5" xfId="3483"/>
    <cellStyle name="Normal 5 39 8 3" xfId="3484"/>
    <cellStyle name="Normal 5 39 8 3 2" xfId="3485"/>
    <cellStyle name="Normal 5 39 8 3 3" xfId="3486"/>
    <cellStyle name="Normal 5 39 8 3 4" xfId="3487"/>
    <cellStyle name="Normal 5 39 8 3 5" xfId="3488"/>
    <cellStyle name="Normal 5 39 8 4" xfId="3489"/>
    <cellStyle name="Normal 5 39 8 4 2" xfId="3490"/>
    <cellStyle name="Normal 5 39 8 4 3" xfId="3491"/>
    <cellStyle name="Normal 5 39 8 4 4" xfId="3492"/>
    <cellStyle name="Normal 5 39 8 4 5" xfId="3493"/>
    <cellStyle name="Normal 5 39 8 5" xfId="3494"/>
    <cellStyle name="Normal 5 39 8 6" xfId="3495"/>
    <cellStyle name="Normal 5 39 8 7" xfId="3496"/>
    <cellStyle name="Normal 5 39 8 8" xfId="3497"/>
    <cellStyle name="Normal 5 39 9" xfId="3498"/>
    <cellStyle name="Normal 5 39 9 2" xfId="3499"/>
    <cellStyle name="Normal 5 39 9 2 2" xfId="3500"/>
    <cellStyle name="Normal 5 39 9 2 3" xfId="3501"/>
    <cellStyle name="Normal 5 39 9 2 4" xfId="3502"/>
    <cellStyle name="Normal 5 39 9 2 5" xfId="3503"/>
    <cellStyle name="Normal 5 39 9 3" xfId="3504"/>
    <cellStyle name="Normal 5 39 9 3 2" xfId="3505"/>
    <cellStyle name="Normal 5 39 9 3 3" xfId="3506"/>
    <cellStyle name="Normal 5 39 9 3 4" xfId="3507"/>
    <cellStyle name="Normal 5 39 9 3 5" xfId="3508"/>
    <cellStyle name="Normal 5 39 9 4" xfId="3509"/>
    <cellStyle name="Normal 5 39 9 4 2" xfId="3510"/>
    <cellStyle name="Normal 5 39 9 4 3" xfId="3511"/>
    <cellStyle name="Normal 5 39 9 4 4" xfId="3512"/>
    <cellStyle name="Normal 5 39 9 4 5" xfId="3513"/>
    <cellStyle name="Normal 5 39 9 5" xfId="3514"/>
    <cellStyle name="Normal 5 39 9 6" xfId="3515"/>
    <cellStyle name="Normal 5 39 9 7" xfId="3516"/>
    <cellStyle name="Normal 5 39 9 8" xfId="3517"/>
    <cellStyle name="Normal 5 4" xfId="3518"/>
    <cellStyle name="Normal 5 40" xfId="3519"/>
    <cellStyle name="Normal 5 40 10" xfId="3520"/>
    <cellStyle name="Normal 5 40 10 2" xfId="3521"/>
    <cellStyle name="Normal 5 40 10 2 2" xfId="3522"/>
    <cellStyle name="Normal 5 40 10 2 3" xfId="3523"/>
    <cellStyle name="Normal 5 40 10 2 4" xfId="3524"/>
    <cellStyle name="Normal 5 40 10 2 5" xfId="3525"/>
    <cellStyle name="Normal 5 40 10 3" xfId="3526"/>
    <cellStyle name="Normal 5 40 10 3 2" xfId="3527"/>
    <cellStyle name="Normal 5 40 10 3 3" xfId="3528"/>
    <cellStyle name="Normal 5 40 10 3 4" xfId="3529"/>
    <cellStyle name="Normal 5 40 10 3 5" xfId="3530"/>
    <cellStyle name="Normal 5 40 10 4" xfId="3531"/>
    <cellStyle name="Normal 5 40 10 4 2" xfId="3532"/>
    <cellStyle name="Normal 5 40 10 4 3" xfId="3533"/>
    <cellStyle name="Normal 5 40 10 4 4" xfId="3534"/>
    <cellStyle name="Normal 5 40 10 4 5" xfId="3535"/>
    <cellStyle name="Normal 5 40 10 5" xfId="3536"/>
    <cellStyle name="Normal 5 40 10 6" xfId="3537"/>
    <cellStyle name="Normal 5 40 10 7" xfId="3538"/>
    <cellStyle name="Normal 5 40 10 8" xfId="3539"/>
    <cellStyle name="Normal 5 40 11" xfId="3540"/>
    <cellStyle name="Normal 5 40 11 2" xfId="3541"/>
    <cellStyle name="Normal 5 40 11 2 2" xfId="3542"/>
    <cellStyle name="Normal 5 40 11 2 3" xfId="3543"/>
    <cellStyle name="Normal 5 40 11 2 4" xfId="3544"/>
    <cellStyle name="Normal 5 40 11 2 5" xfId="3545"/>
    <cellStyle name="Normal 5 40 11 3" xfId="3546"/>
    <cellStyle name="Normal 5 40 11 3 2" xfId="3547"/>
    <cellStyle name="Normal 5 40 11 3 3" xfId="3548"/>
    <cellStyle name="Normal 5 40 11 3 4" xfId="3549"/>
    <cellStyle name="Normal 5 40 11 3 5" xfId="3550"/>
    <cellStyle name="Normal 5 40 11 4" xfId="3551"/>
    <cellStyle name="Normal 5 40 11 4 2" xfId="3552"/>
    <cellStyle name="Normal 5 40 11 4 3" xfId="3553"/>
    <cellStyle name="Normal 5 40 11 4 4" xfId="3554"/>
    <cellStyle name="Normal 5 40 11 4 5" xfId="3555"/>
    <cellStyle name="Normal 5 40 11 5" xfId="3556"/>
    <cellStyle name="Normal 5 40 11 6" xfId="3557"/>
    <cellStyle name="Normal 5 40 11 7" xfId="3558"/>
    <cellStyle name="Normal 5 40 11 8" xfId="3559"/>
    <cellStyle name="Normal 5 40 12" xfId="3560"/>
    <cellStyle name="Normal 5 40 12 2" xfId="3561"/>
    <cellStyle name="Normal 5 40 12 3" xfId="3562"/>
    <cellStyle name="Normal 5 40 12 4" xfId="3563"/>
    <cellStyle name="Normal 5 40 12 5" xfId="3564"/>
    <cellStyle name="Normal 5 40 13" xfId="3565"/>
    <cellStyle name="Normal 5 40 13 2" xfId="3566"/>
    <cellStyle name="Normal 5 40 13 3" xfId="3567"/>
    <cellStyle name="Normal 5 40 13 4" xfId="3568"/>
    <cellStyle name="Normal 5 40 13 5" xfId="3569"/>
    <cellStyle name="Normal 5 40 14" xfId="3570"/>
    <cellStyle name="Normal 5 40 14 2" xfId="3571"/>
    <cellStyle name="Normal 5 40 14 3" xfId="3572"/>
    <cellStyle name="Normal 5 40 14 4" xfId="3573"/>
    <cellStyle name="Normal 5 40 14 5" xfId="3574"/>
    <cellStyle name="Normal 5 40 15" xfId="3575"/>
    <cellStyle name="Normal 5 40 16" xfId="3576"/>
    <cellStyle name="Normal 5 40 17" xfId="3577"/>
    <cellStyle name="Normal 5 40 18" xfId="3578"/>
    <cellStyle name="Normal 5 40 2" xfId="3579"/>
    <cellStyle name="Normal 5 40 2 2" xfId="3580"/>
    <cellStyle name="Normal 5 40 2 2 2" xfId="3581"/>
    <cellStyle name="Normal 5 40 2 2 3" xfId="3582"/>
    <cellStyle name="Normal 5 40 2 2 4" xfId="3583"/>
    <cellStyle name="Normal 5 40 2 2 5" xfId="3584"/>
    <cellStyle name="Normal 5 40 2 3" xfId="3585"/>
    <cellStyle name="Normal 5 40 2 3 2" xfId="3586"/>
    <cellStyle name="Normal 5 40 2 3 3" xfId="3587"/>
    <cellStyle name="Normal 5 40 2 3 4" xfId="3588"/>
    <cellStyle name="Normal 5 40 2 3 5" xfId="3589"/>
    <cellStyle name="Normal 5 40 2 4" xfId="3590"/>
    <cellStyle name="Normal 5 40 2 4 2" xfId="3591"/>
    <cellStyle name="Normal 5 40 2 4 3" xfId="3592"/>
    <cellStyle name="Normal 5 40 2 4 4" xfId="3593"/>
    <cellStyle name="Normal 5 40 2 4 5" xfId="3594"/>
    <cellStyle name="Normal 5 40 2 5" xfId="3595"/>
    <cellStyle name="Normal 5 40 2 6" xfId="3596"/>
    <cellStyle name="Normal 5 40 2 7" xfId="3597"/>
    <cellStyle name="Normal 5 40 2 8" xfId="3598"/>
    <cellStyle name="Normal 5 40 3" xfId="3599"/>
    <cellStyle name="Normal 5 40 3 2" xfId="3600"/>
    <cellStyle name="Normal 5 40 3 2 2" xfId="3601"/>
    <cellStyle name="Normal 5 40 3 2 3" xfId="3602"/>
    <cellStyle name="Normal 5 40 3 2 4" xfId="3603"/>
    <cellStyle name="Normal 5 40 3 2 5" xfId="3604"/>
    <cellStyle name="Normal 5 40 3 3" xfId="3605"/>
    <cellStyle name="Normal 5 40 3 3 2" xfId="3606"/>
    <cellStyle name="Normal 5 40 3 3 3" xfId="3607"/>
    <cellStyle name="Normal 5 40 3 3 4" xfId="3608"/>
    <cellStyle name="Normal 5 40 3 3 5" xfId="3609"/>
    <cellStyle name="Normal 5 40 3 4" xfId="3610"/>
    <cellStyle name="Normal 5 40 3 4 2" xfId="3611"/>
    <cellStyle name="Normal 5 40 3 4 3" xfId="3612"/>
    <cellStyle name="Normal 5 40 3 4 4" xfId="3613"/>
    <cellStyle name="Normal 5 40 3 4 5" xfId="3614"/>
    <cellStyle name="Normal 5 40 3 5" xfId="3615"/>
    <cellStyle name="Normal 5 40 3 6" xfId="3616"/>
    <cellStyle name="Normal 5 40 3 7" xfId="3617"/>
    <cellStyle name="Normal 5 40 3 8" xfId="3618"/>
    <cellStyle name="Normal 5 40 4" xfId="3619"/>
    <cellStyle name="Normal 5 40 4 2" xfId="3620"/>
    <cellStyle name="Normal 5 40 4 2 2" xfId="3621"/>
    <cellStyle name="Normal 5 40 4 2 3" xfId="3622"/>
    <cellStyle name="Normal 5 40 4 2 4" xfId="3623"/>
    <cellStyle name="Normal 5 40 4 2 5" xfId="3624"/>
    <cellStyle name="Normal 5 40 4 3" xfId="3625"/>
    <cellStyle name="Normal 5 40 4 3 2" xfId="3626"/>
    <cellStyle name="Normal 5 40 4 3 3" xfId="3627"/>
    <cellStyle name="Normal 5 40 4 3 4" xfId="3628"/>
    <cellStyle name="Normal 5 40 4 3 5" xfId="3629"/>
    <cellStyle name="Normal 5 40 4 4" xfId="3630"/>
    <cellStyle name="Normal 5 40 4 4 2" xfId="3631"/>
    <cellStyle name="Normal 5 40 4 4 3" xfId="3632"/>
    <cellStyle name="Normal 5 40 4 4 4" xfId="3633"/>
    <cellStyle name="Normal 5 40 4 4 5" xfId="3634"/>
    <cellStyle name="Normal 5 40 4 5" xfId="3635"/>
    <cellStyle name="Normal 5 40 4 6" xfId="3636"/>
    <cellStyle name="Normal 5 40 4 7" xfId="3637"/>
    <cellStyle name="Normal 5 40 4 8" xfId="3638"/>
    <cellStyle name="Normal 5 40 5" xfId="3639"/>
    <cellStyle name="Normal 5 40 5 2" xfId="3640"/>
    <cellStyle name="Normal 5 40 5 2 2" xfId="3641"/>
    <cellStyle name="Normal 5 40 5 2 3" xfId="3642"/>
    <cellStyle name="Normal 5 40 5 2 4" xfId="3643"/>
    <cellStyle name="Normal 5 40 5 2 5" xfId="3644"/>
    <cellStyle name="Normal 5 40 5 3" xfId="3645"/>
    <cellStyle name="Normal 5 40 5 3 2" xfId="3646"/>
    <cellStyle name="Normal 5 40 5 3 3" xfId="3647"/>
    <cellStyle name="Normal 5 40 5 3 4" xfId="3648"/>
    <cellStyle name="Normal 5 40 5 3 5" xfId="3649"/>
    <cellStyle name="Normal 5 40 5 4" xfId="3650"/>
    <cellStyle name="Normal 5 40 5 4 2" xfId="3651"/>
    <cellStyle name="Normal 5 40 5 4 3" xfId="3652"/>
    <cellStyle name="Normal 5 40 5 4 4" xfId="3653"/>
    <cellStyle name="Normal 5 40 5 4 5" xfId="3654"/>
    <cellStyle name="Normal 5 40 5 5" xfId="3655"/>
    <cellStyle name="Normal 5 40 5 6" xfId="3656"/>
    <cellStyle name="Normal 5 40 5 7" xfId="3657"/>
    <cellStyle name="Normal 5 40 5 8" xfId="3658"/>
    <cellStyle name="Normal 5 40 6" xfId="3659"/>
    <cellStyle name="Normal 5 40 6 2" xfId="3660"/>
    <cellStyle name="Normal 5 40 6 2 2" xfId="3661"/>
    <cellStyle name="Normal 5 40 6 2 3" xfId="3662"/>
    <cellStyle name="Normal 5 40 6 2 4" xfId="3663"/>
    <cellStyle name="Normal 5 40 6 2 5" xfId="3664"/>
    <cellStyle name="Normal 5 40 6 3" xfId="3665"/>
    <cellStyle name="Normal 5 40 6 3 2" xfId="3666"/>
    <cellStyle name="Normal 5 40 6 3 3" xfId="3667"/>
    <cellStyle name="Normal 5 40 6 3 4" xfId="3668"/>
    <cellStyle name="Normal 5 40 6 3 5" xfId="3669"/>
    <cellStyle name="Normal 5 40 6 4" xfId="3670"/>
    <cellStyle name="Normal 5 40 6 4 2" xfId="3671"/>
    <cellStyle name="Normal 5 40 6 4 3" xfId="3672"/>
    <cellStyle name="Normal 5 40 6 4 4" xfId="3673"/>
    <cellStyle name="Normal 5 40 6 4 5" xfId="3674"/>
    <cellStyle name="Normal 5 40 6 5" xfId="3675"/>
    <cellStyle name="Normal 5 40 6 6" xfId="3676"/>
    <cellStyle name="Normal 5 40 6 7" xfId="3677"/>
    <cellStyle name="Normal 5 40 6 8" xfId="3678"/>
    <cellStyle name="Normal 5 40 7" xfId="3679"/>
    <cellStyle name="Normal 5 40 7 2" xfId="3680"/>
    <cellStyle name="Normal 5 40 7 2 2" xfId="3681"/>
    <cellStyle name="Normal 5 40 7 2 3" xfId="3682"/>
    <cellStyle name="Normal 5 40 7 2 4" xfId="3683"/>
    <cellStyle name="Normal 5 40 7 2 5" xfId="3684"/>
    <cellStyle name="Normal 5 40 7 3" xfId="3685"/>
    <cellStyle name="Normal 5 40 7 3 2" xfId="3686"/>
    <cellStyle name="Normal 5 40 7 3 3" xfId="3687"/>
    <cellStyle name="Normal 5 40 7 3 4" xfId="3688"/>
    <cellStyle name="Normal 5 40 7 3 5" xfId="3689"/>
    <cellStyle name="Normal 5 40 7 4" xfId="3690"/>
    <cellStyle name="Normal 5 40 7 4 2" xfId="3691"/>
    <cellStyle name="Normal 5 40 7 4 3" xfId="3692"/>
    <cellStyle name="Normal 5 40 7 4 4" xfId="3693"/>
    <cellStyle name="Normal 5 40 7 4 5" xfId="3694"/>
    <cellStyle name="Normal 5 40 7 5" xfId="3695"/>
    <cellStyle name="Normal 5 40 7 6" xfId="3696"/>
    <cellStyle name="Normal 5 40 7 7" xfId="3697"/>
    <cellStyle name="Normal 5 40 7 8" xfId="3698"/>
    <cellStyle name="Normal 5 40 8" xfId="3699"/>
    <cellStyle name="Normal 5 40 8 2" xfId="3700"/>
    <cellStyle name="Normal 5 40 8 2 2" xfId="3701"/>
    <cellStyle name="Normal 5 40 8 2 3" xfId="3702"/>
    <cellStyle name="Normal 5 40 8 2 4" xfId="3703"/>
    <cellStyle name="Normal 5 40 8 2 5" xfId="3704"/>
    <cellStyle name="Normal 5 40 8 3" xfId="3705"/>
    <cellStyle name="Normal 5 40 8 3 2" xfId="3706"/>
    <cellStyle name="Normal 5 40 8 3 3" xfId="3707"/>
    <cellStyle name="Normal 5 40 8 3 4" xfId="3708"/>
    <cellStyle name="Normal 5 40 8 3 5" xfId="3709"/>
    <cellStyle name="Normal 5 40 8 4" xfId="3710"/>
    <cellStyle name="Normal 5 40 8 4 2" xfId="3711"/>
    <cellStyle name="Normal 5 40 8 4 3" xfId="3712"/>
    <cellStyle name="Normal 5 40 8 4 4" xfId="3713"/>
    <cellStyle name="Normal 5 40 8 4 5" xfId="3714"/>
    <cellStyle name="Normal 5 40 8 5" xfId="3715"/>
    <cellStyle name="Normal 5 40 8 6" xfId="3716"/>
    <cellStyle name="Normal 5 40 8 7" xfId="3717"/>
    <cellStyle name="Normal 5 40 8 8" xfId="3718"/>
    <cellStyle name="Normal 5 40 9" xfId="3719"/>
    <cellStyle name="Normal 5 40 9 2" xfId="3720"/>
    <cellStyle name="Normal 5 40 9 2 2" xfId="3721"/>
    <cellStyle name="Normal 5 40 9 2 3" xfId="3722"/>
    <cellStyle name="Normal 5 40 9 2 4" xfId="3723"/>
    <cellStyle name="Normal 5 40 9 2 5" xfId="3724"/>
    <cellStyle name="Normal 5 40 9 3" xfId="3725"/>
    <cellStyle name="Normal 5 40 9 3 2" xfId="3726"/>
    <cellStyle name="Normal 5 40 9 3 3" xfId="3727"/>
    <cellStyle name="Normal 5 40 9 3 4" xfId="3728"/>
    <cellStyle name="Normal 5 40 9 3 5" xfId="3729"/>
    <cellStyle name="Normal 5 40 9 4" xfId="3730"/>
    <cellStyle name="Normal 5 40 9 4 2" xfId="3731"/>
    <cellStyle name="Normal 5 40 9 4 3" xfId="3732"/>
    <cellStyle name="Normal 5 40 9 4 4" xfId="3733"/>
    <cellStyle name="Normal 5 40 9 4 5" xfId="3734"/>
    <cellStyle name="Normal 5 40 9 5" xfId="3735"/>
    <cellStyle name="Normal 5 40 9 6" xfId="3736"/>
    <cellStyle name="Normal 5 40 9 7" xfId="3737"/>
    <cellStyle name="Normal 5 40 9 8" xfId="3738"/>
    <cellStyle name="Normal 5 41" xfId="3739"/>
    <cellStyle name="Normal 5 41 10" xfId="3740"/>
    <cellStyle name="Normal 5 41 10 2" xfId="3741"/>
    <cellStyle name="Normal 5 41 10 2 2" xfId="3742"/>
    <cellStyle name="Normal 5 41 10 2 3" xfId="3743"/>
    <cellStyle name="Normal 5 41 10 2 4" xfId="3744"/>
    <cellStyle name="Normal 5 41 10 2 5" xfId="3745"/>
    <cellStyle name="Normal 5 41 10 3" xfId="3746"/>
    <cellStyle name="Normal 5 41 10 3 2" xfId="3747"/>
    <cellStyle name="Normal 5 41 10 3 3" xfId="3748"/>
    <cellStyle name="Normal 5 41 10 3 4" xfId="3749"/>
    <cellStyle name="Normal 5 41 10 3 5" xfId="3750"/>
    <cellStyle name="Normal 5 41 10 4" xfId="3751"/>
    <cellStyle name="Normal 5 41 10 4 2" xfId="3752"/>
    <cellStyle name="Normal 5 41 10 4 3" xfId="3753"/>
    <cellStyle name="Normal 5 41 10 4 4" xfId="3754"/>
    <cellStyle name="Normal 5 41 10 4 5" xfId="3755"/>
    <cellStyle name="Normal 5 41 10 5" xfId="3756"/>
    <cellStyle name="Normal 5 41 10 6" xfId="3757"/>
    <cellStyle name="Normal 5 41 10 7" xfId="3758"/>
    <cellStyle name="Normal 5 41 10 8" xfId="3759"/>
    <cellStyle name="Normal 5 41 11" xfId="3760"/>
    <cellStyle name="Normal 5 41 11 2" xfId="3761"/>
    <cellStyle name="Normal 5 41 11 2 2" xfId="3762"/>
    <cellStyle name="Normal 5 41 11 2 3" xfId="3763"/>
    <cellStyle name="Normal 5 41 11 2 4" xfId="3764"/>
    <cellStyle name="Normal 5 41 11 2 5" xfId="3765"/>
    <cellStyle name="Normal 5 41 11 3" xfId="3766"/>
    <cellStyle name="Normal 5 41 11 3 2" xfId="3767"/>
    <cellStyle name="Normal 5 41 11 3 3" xfId="3768"/>
    <cellStyle name="Normal 5 41 11 3 4" xfId="3769"/>
    <cellStyle name="Normal 5 41 11 3 5" xfId="3770"/>
    <cellStyle name="Normal 5 41 11 4" xfId="3771"/>
    <cellStyle name="Normal 5 41 11 4 2" xfId="3772"/>
    <cellStyle name="Normal 5 41 11 4 3" xfId="3773"/>
    <cellStyle name="Normal 5 41 11 4 4" xfId="3774"/>
    <cellStyle name="Normal 5 41 11 4 5" xfId="3775"/>
    <cellStyle name="Normal 5 41 11 5" xfId="3776"/>
    <cellStyle name="Normal 5 41 11 6" xfId="3777"/>
    <cellStyle name="Normal 5 41 11 7" xfId="3778"/>
    <cellStyle name="Normal 5 41 11 8" xfId="3779"/>
    <cellStyle name="Normal 5 41 12" xfId="3780"/>
    <cellStyle name="Normal 5 41 12 2" xfId="3781"/>
    <cellStyle name="Normal 5 41 12 3" xfId="3782"/>
    <cellStyle name="Normal 5 41 12 4" xfId="3783"/>
    <cellStyle name="Normal 5 41 12 5" xfId="3784"/>
    <cellStyle name="Normal 5 41 13" xfId="3785"/>
    <cellStyle name="Normal 5 41 13 2" xfId="3786"/>
    <cellStyle name="Normal 5 41 13 3" xfId="3787"/>
    <cellStyle name="Normal 5 41 13 4" xfId="3788"/>
    <cellStyle name="Normal 5 41 13 5" xfId="3789"/>
    <cellStyle name="Normal 5 41 14" xfId="3790"/>
    <cellStyle name="Normal 5 41 14 2" xfId="3791"/>
    <cellStyle name="Normal 5 41 14 3" xfId="3792"/>
    <cellStyle name="Normal 5 41 14 4" xfId="3793"/>
    <cellStyle name="Normal 5 41 14 5" xfId="3794"/>
    <cellStyle name="Normal 5 41 15" xfId="3795"/>
    <cellStyle name="Normal 5 41 16" xfId="3796"/>
    <cellStyle name="Normal 5 41 17" xfId="3797"/>
    <cellStyle name="Normal 5 41 18" xfId="3798"/>
    <cellStyle name="Normal 5 41 2" xfId="3799"/>
    <cellStyle name="Normal 5 41 2 2" xfId="3800"/>
    <cellStyle name="Normal 5 41 2 2 2" xfId="3801"/>
    <cellStyle name="Normal 5 41 2 2 3" xfId="3802"/>
    <cellStyle name="Normal 5 41 2 2 4" xfId="3803"/>
    <cellStyle name="Normal 5 41 2 2 5" xfId="3804"/>
    <cellStyle name="Normal 5 41 2 3" xfId="3805"/>
    <cellStyle name="Normal 5 41 2 3 2" xfId="3806"/>
    <cellStyle name="Normal 5 41 2 3 3" xfId="3807"/>
    <cellStyle name="Normal 5 41 2 3 4" xfId="3808"/>
    <cellStyle name="Normal 5 41 2 3 5" xfId="3809"/>
    <cellStyle name="Normal 5 41 2 4" xfId="3810"/>
    <cellStyle name="Normal 5 41 2 4 2" xfId="3811"/>
    <cellStyle name="Normal 5 41 2 4 3" xfId="3812"/>
    <cellStyle name="Normal 5 41 2 4 4" xfId="3813"/>
    <cellStyle name="Normal 5 41 2 4 5" xfId="3814"/>
    <cellStyle name="Normal 5 41 2 5" xfId="3815"/>
    <cellStyle name="Normal 5 41 2 6" xfId="3816"/>
    <cellStyle name="Normal 5 41 2 7" xfId="3817"/>
    <cellStyle name="Normal 5 41 2 8" xfId="3818"/>
    <cellStyle name="Normal 5 41 3" xfId="3819"/>
    <cellStyle name="Normal 5 41 3 2" xfId="3820"/>
    <cellStyle name="Normal 5 41 3 2 2" xfId="3821"/>
    <cellStyle name="Normal 5 41 3 2 3" xfId="3822"/>
    <cellStyle name="Normal 5 41 3 2 4" xfId="3823"/>
    <cellStyle name="Normal 5 41 3 2 5" xfId="3824"/>
    <cellStyle name="Normal 5 41 3 3" xfId="3825"/>
    <cellStyle name="Normal 5 41 3 3 2" xfId="3826"/>
    <cellStyle name="Normal 5 41 3 3 3" xfId="3827"/>
    <cellStyle name="Normal 5 41 3 3 4" xfId="3828"/>
    <cellStyle name="Normal 5 41 3 3 5" xfId="3829"/>
    <cellStyle name="Normal 5 41 3 4" xfId="3830"/>
    <cellStyle name="Normal 5 41 3 4 2" xfId="3831"/>
    <cellStyle name="Normal 5 41 3 4 3" xfId="3832"/>
    <cellStyle name="Normal 5 41 3 4 4" xfId="3833"/>
    <cellStyle name="Normal 5 41 3 4 5" xfId="3834"/>
    <cellStyle name="Normal 5 41 3 5" xfId="3835"/>
    <cellStyle name="Normal 5 41 3 6" xfId="3836"/>
    <cellStyle name="Normal 5 41 3 7" xfId="3837"/>
    <cellStyle name="Normal 5 41 3 8" xfId="3838"/>
    <cellStyle name="Normal 5 41 4" xfId="3839"/>
    <cellStyle name="Normal 5 41 4 2" xfId="3840"/>
    <cellStyle name="Normal 5 41 4 2 2" xfId="3841"/>
    <cellStyle name="Normal 5 41 4 2 3" xfId="3842"/>
    <cellStyle name="Normal 5 41 4 2 4" xfId="3843"/>
    <cellStyle name="Normal 5 41 4 2 5" xfId="3844"/>
    <cellStyle name="Normal 5 41 4 3" xfId="3845"/>
    <cellStyle name="Normal 5 41 4 3 2" xfId="3846"/>
    <cellStyle name="Normal 5 41 4 3 3" xfId="3847"/>
    <cellStyle name="Normal 5 41 4 3 4" xfId="3848"/>
    <cellStyle name="Normal 5 41 4 3 5" xfId="3849"/>
    <cellStyle name="Normal 5 41 4 4" xfId="3850"/>
    <cellStyle name="Normal 5 41 4 4 2" xfId="3851"/>
    <cellStyle name="Normal 5 41 4 4 3" xfId="3852"/>
    <cellStyle name="Normal 5 41 4 4 4" xfId="3853"/>
    <cellStyle name="Normal 5 41 4 4 5" xfId="3854"/>
    <cellStyle name="Normal 5 41 4 5" xfId="3855"/>
    <cellStyle name="Normal 5 41 4 6" xfId="3856"/>
    <cellStyle name="Normal 5 41 4 7" xfId="3857"/>
    <cellStyle name="Normal 5 41 4 8" xfId="3858"/>
    <cellStyle name="Normal 5 41 5" xfId="3859"/>
    <cellStyle name="Normal 5 41 5 2" xfId="3860"/>
    <cellStyle name="Normal 5 41 5 2 2" xfId="3861"/>
    <cellStyle name="Normal 5 41 5 2 3" xfId="3862"/>
    <cellStyle name="Normal 5 41 5 2 4" xfId="3863"/>
    <cellStyle name="Normal 5 41 5 2 5" xfId="3864"/>
    <cellStyle name="Normal 5 41 5 3" xfId="3865"/>
    <cellStyle name="Normal 5 41 5 3 2" xfId="3866"/>
    <cellStyle name="Normal 5 41 5 3 3" xfId="3867"/>
    <cellStyle name="Normal 5 41 5 3 4" xfId="3868"/>
    <cellStyle name="Normal 5 41 5 3 5" xfId="3869"/>
    <cellStyle name="Normal 5 41 5 4" xfId="3870"/>
    <cellStyle name="Normal 5 41 5 4 2" xfId="3871"/>
    <cellStyle name="Normal 5 41 5 4 3" xfId="3872"/>
    <cellStyle name="Normal 5 41 5 4 4" xfId="3873"/>
    <cellStyle name="Normal 5 41 5 4 5" xfId="3874"/>
    <cellStyle name="Normal 5 41 5 5" xfId="3875"/>
    <cellStyle name="Normal 5 41 5 6" xfId="3876"/>
    <cellStyle name="Normal 5 41 5 7" xfId="3877"/>
    <cellStyle name="Normal 5 41 5 8" xfId="3878"/>
    <cellStyle name="Normal 5 41 6" xfId="3879"/>
    <cellStyle name="Normal 5 41 6 2" xfId="3880"/>
    <cellStyle name="Normal 5 41 6 2 2" xfId="3881"/>
    <cellStyle name="Normal 5 41 6 2 3" xfId="3882"/>
    <cellStyle name="Normal 5 41 6 2 4" xfId="3883"/>
    <cellStyle name="Normal 5 41 6 2 5" xfId="3884"/>
    <cellStyle name="Normal 5 41 6 3" xfId="3885"/>
    <cellStyle name="Normal 5 41 6 3 2" xfId="3886"/>
    <cellStyle name="Normal 5 41 6 3 3" xfId="3887"/>
    <cellStyle name="Normal 5 41 6 3 4" xfId="3888"/>
    <cellStyle name="Normal 5 41 6 3 5" xfId="3889"/>
    <cellStyle name="Normal 5 41 6 4" xfId="3890"/>
    <cellStyle name="Normal 5 41 6 4 2" xfId="3891"/>
    <cellStyle name="Normal 5 41 6 4 3" xfId="3892"/>
    <cellStyle name="Normal 5 41 6 4 4" xfId="3893"/>
    <cellStyle name="Normal 5 41 6 4 5" xfId="3894"/>
    <cellStyle name="Normal 5 41 6 5" xfId="3895"/>
    <cellStyle name="Normal 5 41 6 6" xfId="3896"/>
    <cellStyle name="Normal 5 41 6 7" xfId="3897"/>
    <cellStyle name="Normal 5 41 6 8" xfId="3898"/>
    <cellStyle name="Normal 5 41 7" xfId="3899"/>
    <cellStyle name="Normal 5 41 7 2" xfId="3900"/>
    <cellStyle name="Normal 5 41 7 2 2" xfId="3901"/>
    <cellStyle name="Normal 5 41 7 2 3" xfId="3902"/>
    <cellStyle name="Normal 5 41 7 2 4" xfId="3903"/>
    <cellStyle name="Normal 5 41 7 2 5" xfId="3904"/>
    <cellStyle name="Normal 5 41 7 3" xfId="3905"/>
    <cellStyle name="Normal 5 41 7 3 2" xfId="3906"/>
    <cellStyle name="Normal 5 41 7 3 3" xfId="3907"/>
    <cellStyle name="Normal 5 41 7 3 4" xfId="3908"/>
    <cellStyle name="Normal 5 41 7 3 5" xfId="3909"/>
    <cellStyle name="Normal 5 41 7 4" xfId="3910"/>
    <cellStyle name="Normal 5 41 7 4 2" xfId="3911"/>
    <cellStyle name="Normal 5 41 7 4 3" xfId="3912"/>
    <cellStyle name="Normal 5 41 7 4 4" xfId="3913"/>
    <cellStyle name="Normal 5 41 7 4 5" xfId="3914"/>
    <cellStyle name="Normal 5 41 7 5" xfId="3915"/>
    <cellStyle name="Normal 5 41 7 6" xfId="3916"/>
    <cellStyle name="Normal 5 41 7 7" xfId="3917"/>
    <cellStyle name="Normal 5 41 7 8" xfId="3918"/>
    <cellStyle name="Normal 5 41 8" xfId="3919"/>
    <cellStyle name="Normal 5 41 8 2" xfId="3920"/>
    <cellStyle name="Normal 5 41 8 2 2" xfId="3921"/>
    <cellStyle name="Normal 5 41 8 2 3" xfId="3922"/>
    <cellStyle name="Normal 5 41 8 2 4" xfId="3923"/>
    <cellStyle name="Normal 5 41 8 2 5" xfId="3924"/>
    <cellStyle name="Normal 5 41 8 3" xfId="3925"/>
    <cellStyle name="Normal 5 41 8 3 2" xfId="3926"/>
    <cellStyle name="Normal 5 41 8 3 3" xfId="3927"/>
    <cellStyle name="Normal 5 41 8 3 4" xfId="3928"/>
    <cellStyle name="Normal 5 41 8 3 5" xfId="3929"/>
    <cellStyle name="Normal 5 41 8 4" xfId="3930"/>
    <cellStyle name="Normal 5 41 8 4 2" xfId="3931"/>
    <cellStyle name="Normal 5 41 8 4 3" xfId="3932"/>
    <cellStyle name="Normal 5 41 8 4 4" xfId="3933"/>
    <cellStyle name="Normal 5 41 8 4 5" xfId="3934"/>
    <cellStyle name="Normal 5 41 8 5" xfId="3935"/>
    <cellStyle name="Normal 5 41 8 6" xfId="3936"/>
    <cellStyle name="Normal 5 41 8 7" xfId="3937"/>
    <cellStyle name="Normal 5 41 8 8" xfId="3938"/>
    <cellStyle name="Normal 5 41 9" xfId="3939"/>
    <cellStyle name="Normal 5 41 9 2" xfId="3940"/>
    <cellStyle name="Normal 5 41 9 2 2" xfId="3941"/>
    <cellStyle name="Normal 5 41 9 2 3" xfId="3942"/>
    <cellStyle name="Normal 5 41 9 2 4" xfId="3943"/>
    <cellStyle name="Normal 5 41 9 2 5" xfId="3944"/>
    <cellStyle name="Normal 5 41 9 3" xfId="3945"/>
    <cellStyle name="Normal 5 41 9 3 2" xfId="3946"/>
    <cellStyle name="Normal 5 41 9 3 3" xfId="3947"/>
    <cellStyle name="Normal 5 41 9 3 4" xfId="3948"/>
    <cellStyle name="Normal 5 41 9 3 5" xfId="3949"/>
    <cellStyle name="Normal 5 41 9 4" xfId="3950"/>
    <cellStyle name="Normal 5 41 9 4 2" xfId="3951"/>
    <cellStyle name="Normal 5 41 9 4 3" xfId="3952"/>
    <cellStyle name="Normal 5 41 9 4 4" xfId="3953"/>
    <cellStyle name="Normal 5 41 9 4 5" xfId="3954"/>
    <cellStyle name="Normal 5 41 9 5" xfId="3955"/>
    <cellStyle name="Normal 5 41 9 6" xfId="3956"/>
    <cellStyle name="Normal 5 41 9 7" xfId="3957"/>
    <cellStyle name="Normal 5 41 9 8" xfId="3958"/>
    <cellStyle name="Normal 5 42" xfId="3959"/>
    <cellStyle name="Normal 5 42 10" xfId="3960"/>
    <cellStyle name="Normal 5 42 10 2" xfId="3961"/>
    <cellStyle name="Normal 5 42 10 2 2" xfId="3962"/>
    <cellStyle name="Normal 5 42 10 2 3" xfId="3963"/>
    <cellStyle name="Normal 5 42 10 2 4" xfId="3964"/>
    <cellStyle name="Normal 5 42 10 2 5" xfId="3965"/>
    <cellStyle name="Normal 5 42 10 3" xfId="3966"/>
    <cellStyle name="Normal 5 42 10 3 2" xfId="3967"/>
    <cellStyle name="Normal 5 42 10 3 3" xfId="3968"/>
    <cellStyle name="Normal 5 42 10 3 4" xfId="3969"/>
    <cellStyle name="Normal 5 42 10 3 5" xfId="3970"/>
    <cellStyle name="Normal 5 42 10 4" xfId="3971"/>
    <cellStyle name="Normal 5 42 10 4 2" xfId="3972"/>
    <cellStyle name="Normal 5 42 10 4 3" xfId="3973"/>
    <cellStyle name="Normal 5 42 10 4 4" xfId="3974"/>
    <cellStyle name="Normal 5 42 10 4 5" xfId="3975"/>
    <cellStyle name="Normal 5 42 10 5" xfId="3976"/>
    <cellStyle name="Normal 5 42 10 6" xfId="3977"/>
    <cellStyle name="Normal 5 42 10 7" xfId="3978"/>
    <cellStyle name="Normal 5 42 10 8" xfId="3979"/>
    <cellStyle name="Normal 5 42 11" xfId="3980"/>
    <cellStyle name="Normal 5 42 11 2" xfId="3981"/>
    <cellStyle name="Normal 5 42 11 2 2" xfId="3982"/>
    <cellStyle name="Normal 5 42 11 2 3" xfId="3983"/>
    <cellStyle name="Normal 5 42 11 2 4" xfId="3984"/>
    <cellStyle name="Normal 5 42 11 2 5" xfId="3985"/>
    <cellStyle name="Normal 5 42 11 3" xfId="3986"/>
    <cellStyle name="Normal 5 42 11 3 2" xfId="3987"/>
    <cellStyle name="Normal 5 42 11 3 3" xfId="3988"/>
    <cellStyle name="Normal 5 42 11 3 4" xfId="3989"/>
    <cellStyle name="Normal 5 42 11 3 5" xfId="3990"/>
    <cellStyle name="Normal 5 42 11 4" xfId="3991"/>
    <cellStyle name="Normal 5 42 11 4 2" xfId="3992"/>
    <cellStyle name="Normal 5 42 11 4 3" xfId="3993"/>
    <cellStyle name="Normal 5 42 11 4 4" xfId="3994"/>
    <cellStyle name="Normal 5 42 11 4 5" xfId="3995"/>
    <cellStyle name="Normal 5 42 11 5" xfId="3996"/>
    <cellStyle name="Normal 5 42 11 6" xfId="3997"/>
    <cellStyle name="Normal 5 42 11 7" xfId="3998"/>
    <cellStyle name="Normal 5 42 11 8" xfId="3999"/>
    <cellStyle name="Normal 5 42 12" xfId="4000"/>
    <cellStyle name="Normal 5 42 12 2" xfId="4001"/>
    <cellStyle name="Normal 5 42 12 3" xfId="4002"/>
    <cellStyle name="Normal 5 42 12 4" xfId="4003"/>
    <cellStyle name="Normal 5 42 12 5" xfId="4004"/>
    <cellStyle name="Normal 5 42 13" xfId="4005"/>
    <cellStyle name="Normal 5 42 13 2" xfId="4006"/>
    <cellStyle name="Normal 5 42 13 3" xfId="4007"/>
    <cellStyle name="Normal 5 42 13 4" xfId="4008"/>
    <cellStyle name="Normal 5 42 13 5" xfId="4009"/>
    <cellStyle name="Normal 5 42 14" xfId="4010"/>
    <cellStyle name="Normal 5 42 14 2" xfId="4011"/>
    <cellStyle name="Normal 5 42 14 3" xfId="4012"/>
    <cellStyle name="Normal 5 42 14 4" xfId="4013"/>
    <cellStyle name="Normal 5 42 14 5" xfId="4014"/>
    <cellStyle name="Normal 5 42 15" xfId="4015"/>
    <cellStyle name="Normal 5 42 16" xfId="4016"/>
    <cellStyle name="Normal 5 42 17" xfId="4017"/>
    <cellStyle name="Normal 5 42 18" xfId="4018"/>
    <cellStyle name="Normal 5 42 2" xfId="4019"/>
    <cellStyle name="Normal 5 42 2 2" xfId="4020"/>
    <cellStyle name="Normal 5 42 2 2 2" xfId="4021"/>
    <cellStyle name="Normal 5 42 2 2 3" xfId="4022"/>
    <cellStyle name="Normal 5 42 2 2 4" xfId="4023"/>
    <cellStyle name="Normal 5 42 2 2 5" xfId="4024"/>
    <cellStyle name="Normal 5 42 2 3" xfId="4025"/>
    <cellStyle name="Normal 5 42 2 3 2" xfId="4026"/>
    <cellStyle name="Normal 5 42 2 3 3" xfId="4027"/>
    <cellStyle name="Normal 5 42 2 3 4" xfId="4028"/>
    <cellStyle name="Normal 5 42 2 3 5" xfId="4029"/>
    <cellStyle name="Normal 5 42 2 4" xfId="4030"/>
    <cellStyle name="Normal 5 42 2 4 2" xfId="4031"/>
    <cellStyle name="Normal 5 42 2 4 3" xfId="4032"/>
    <cellStyle name="Normal 5 42 2 4 4" xfId="4033"/>
    <cellStyle name="Normal 5 42 2 4 5" xfId="4034"/>
    <cellStyle name="Normal 5 42 2 5" xfId="4035"/>
    <cellStyle name="Normal 5 42 2 6" xfId="4036"/>
    <cellStyle name="Normal 5 42 2 7" xfId="4037"/>
    <cellStyle name="Normal 5 42 2 8" xfId="4038"/>
    <cellStyle name="Normal 5 42 3" xfId="4039"/>
    <cellStyle name="Normal 5 42 3 2" xfId="4040"/>
    <cellStyle name="Normal 5 42 3 2 2" xfId="4041"/>
    <cellStyle name="Normal 5 42 3 2 3" xfId="4042"/>
    <cellStyle name="Normal 5 42 3 2 4" xfId="4043"/>
    <cellStyle name="Normal 5 42 3 2 5" xfId="4044"/>
    <cellStyle name="Normal 5 42 3 3" xfId="4045"/>
    <cellStyle name="Normal 5 42 3 3 2" xfId="4046"/>
    <cellStyle name="Normal 5 42 3 3 3" xfId="4047"/>
    <cellStyle name="Normal 5 42 3 3 4" xfId="4048"/>
    <cellStyle name="Normal 5 42 3 3 5" xfId="4049"/>
    <cellStyle name="Normal 5 42 3 4" xfId="4050"/>
    <cellStyle name="Normal 5 42 3 4 2" xfId="4051"/>
    <cellStyle name="Normal 5 42 3 4 3" xfId="4052"/>
    <cellStyle name="Normal 5 42 3 4 4" xfId="4053"/>
    <cellStyle name="Normal 5 42 3 4 5" xfId="4054"/>
    <cellStyle name="Normal 5 42 3 5" xfId="4055"/>
    <cellStyle name="Normal 5 42 3 6" xfId="4056"/>
    <cellStyle name="Normal 5 42 3 7" xfId="4057"/>
    <cellStyle name="Normal 5 42 3 8" xfId="4058"/>
    <cellStyle name="Normal 5 42 4" xfId="4059"/>
    <cellStyle name="Normal 5 42 4 2" xfId="4060"/>
    <cellStyle name="Normal 5 42 4 2 2" xfId="4061"/>
    <cellStyle name="Normal 5 42 4 2 3" xfId="4062"/>
    <cellStyle name="Normal 5 42 4 2 4" xfId="4063"/>
    <cellStyle name="Normal 5 42 4 2 5" xfId="4064"/>
    <cellStyle name="Normal 5 42 4 3" xfId="4065"/>
    <cellStyle name="Normal 5 42 4 3 2" xfId="4066"/>
    <cellStyle name="Normal 5 42 4 3 3" xfId="4067"/>
    <cellStyle name="Normal 5 42 4 3 4" xfId="4068"/>
    <cellStyle name="Normal 5 42 4 3 5" xfId="4069"/>
    <cellStyle name="Normal 5 42 4 4" xfId="4070"/>
    <cellStyle name="Normal 5 42 4 4 2" xfId="4071"/>
    <cellStyle name="Normal 5 42 4 4 3" xfId="4072"/>
    <cellStyle name="Normal 5 42 4 4 4" xfId="4073"/>
    <cellStyle name="Normal 5 42 4 4 5" xfId="4074"/>
    <cellStyle name="Normal 5 42 4 5" xfId="4075"/>
    <cellStyle name="Normal 5 42 4 6" xfId="4076"/>
    <cellStyle name="Normal 5 42 4 7" xfId="4077"/>
    <cellStyle name="Normal 5 42 4 8" xfId="4078"/>
    <cellStyle name="Normal 5 42 5" xfId="4079"/>
    <cellStyle name="Normal 5 42 5 2" xfId="4080"/>
    <cellStyle name="Normal 5 42 5 2 2" xfId="4081"/>
    <cellStyle name="Normal 5 42 5 2 3" xfId="4082"/>
    <cellStyle name="Normal 5 42 5 2 4" xfId="4083"/>
    <cellStyle name="Normal 5 42 5 2 5" xfId="4084"/>
    <cellStyle name="Normal 5 42 5 3" xfId="4085"/>
    <cellStyle name="Normal 5 42 5 3 2" xfId="4086"/>
    <cellStyle name="Normal 5 42 5 3 3" xfId="4087"/>
    <cellStyle name="Normal 5 42 5 3 4" xfId="4088"/>
    <cellStyle name="Normal 5 42 5 3 5" xfId="4089"/>
    <cellStyle name="Normal 5 42 5 4" xfId="4090"/>
    <cellStyle name="Normal 5 42 5 4 2" xfId="4091"/>
    <cellStyle name="Normal 5 42 5 4 3" xfId="4092"/>
    <cellStyle name="Normal 5 42 5 4 4" xfId="4093"/>
    <cellStyle name="Normal 5 42 5 4 5" xfId="4094"/>
    <cellStyle name="Normal 5 42 5 5" xfId="4095"/>
    <cellStyle name="Normal 5 42 5 6" xfId="4096"/>
    <cellStyle name="Normal 5 42 5 7" xfId="4097"/>
    <cellStyle name="Normal 5 42 5 8" xfId="4098"/>
    <cellStyle name="Normal 5 42 6" xfId="4099"/>
    <cellStyle name="Normal 5 42 6 2" xfId="4100"/>
    <cellStyle name="Normal 5 42 6 2 2" xfId="4101"/>
    <cellStyle name="Normal 5 42 6 2 3" xfId="4102"/>
    <cellStyle name="Normal 5 42 6 2 4" xfId="4103"/>
    <cellStyle name="Normal 5 42 6 2 5" xfId="4104"/>
    <cellStyle name="Normal 5 42 6 3" xfId="4105"/>
    <cellStyle name="Normal 5 42 6 3 2" xfId="4106"/>
    <cellStyle name="Normal 5 42 6 3 3" xfId="4107"/>
    <cellStyle name="Normal 5 42 6 3 4" xfId="4108"/>
    <cellStyle name="Normal 5 42 6 3 5" xfId="4109"/>
    <cellStyle name="Normal 5 42 6 4" xfId="4110"/>
    <cellStyle name="Normal 5 42 6 4 2" xfId="4111"/>
    <cellStyle name="Normal 5 42 6 4 3" xfId="4112"/>
    <cellStyle name="Normal 5 42 6 4 4" xfId="4113"/>
    <cellStyle name="Normal 5 42 6 4 5" xfId="4114"/>
    <cellStyle name="Normal 5 42 6 5" xfId="4115"/>
    <cellStyle name="Normal 5 42 6 6" xfId="4116"/>
    <cellStyle name="Normal 5 42 6 7" xfId="4117"/>
    <cellStyle name="Normal 5 42 6 8" xfId="4118"/>
    <cellStyle name="Normal 5 42 7" xfId="4119"/>
    <cellStyle name="Normal 5 42 7 2" xfId="4120"/>
    <cellStyle name="Normal 5 42 7 2 2" xfId="4121"/>
    <cellStyle name="Normal 5 42 7 2 3" xfId="4122"/>
    <cellStyle name="Normal 5 42 7 2 4" xfId="4123"/>
    <cellStyle name="Normal 5 42 7 2 5" xfId="4124"/>
    <cellStyle name="Normal 5 42 7 3" xfId="4125"/>
    <cellStyle name="Normal 5 42 7 3 2" xfId="4126"/>
    <cellStyle name="Normal 5 42 7 3 3" xfId="4127"/>
    <cellStyle name="Normal 5 42 7 3 4" xfId="4128"/>
    <cellStyle name="Normal 5 42 7 3 5" xfId="4129"/>
    <cellStyle name="Normal 5 42 7 4" xfId="4130"/>
    <cellStyle name="Normal 5 42 7 4 2" xfId="4131"/>
    <cellStyle name="Normal 5 42 7 4 3" xfId="4132"/>
    <cellStyle name="Normal 5 42 7 4 4" xfId="4133"/>
    <cellStyle name="Normal 5 42 7 4 5" xfId="4134"/>
    <cellStyle name="Normal 5 42 7 5" xfId="4135"/>
    <cellStyle name="Normal 5 42 7 6" xfId="4136"/>
    <cellStyle name="Normal 5 42 7 7" xfId="4137"/>
    <cellStyle name="Normal 5 42 7 8" xfId="4138"/>
    <cellStyle name="Normal 5 42 8" xfId="4139"/>
    <cellStyle name="Normal 5 42 8 2" xfId="4140"/>
    <cellStyle name="Normal 5 42 8 2 2" xfId="4141"/>
    <cellStyle name="Normal 5 42 8 2 3" xfId="4142"/>
    <cellStyle name="Normal 5 42 8 2 4" xfId="4143"/>
    <cellStyle name="Normal 5 42 8 2 5" xfId="4144"/>
    <cellStyle name="Normal 5 42 8 3" xfId="4145"/>
    <cellStyle name="Normal 5 42 8 3 2" xfId="4146"/>
    <cellStyle name="Normal 5 42 8 3 3" xfId="4147"/>
    <cellStyle name="Normal 5 42 8 3 4" xfId="4148"/>
    <cellStyle name="Normal 5 42 8 3 5" xfId="4149"/>
    <cellStyle name="Normal 5 42 8 4" xfId="4150"/>
    <cellStyle name="Normal 5 42 8 4 2" xfId="4151"/>
    <cellStyle name="Normal 5 42 8 4 3" xfId="4152"/>
    <cellStyle name="Normal 5 42 8 4 4" xfId="4153"/>
    <cellStyle name="Normal 5 42 8 4 5" xfId="4154"/>
    <cellStyle name="Normal 5 42 8 5" xfId="4155"/>
    <cellStyle name="Normal 5 42 8 6" xfId="4156"/>
    <cellStyle name="Normal 5 42 8 7" xfId="4157"/>
    <cellStyle name="Normal 5 42 8 8" xfId="4158"/>
    <cellStyle name="Normal 5 42 9" xfId="4159"/>
    <cellStyle name="Normal 5 42 9 2" xfId="4160"/>
    <cellStyle name="Normal 5 42 9 2 2" xfId="4161"/>
    <cellStyle name="Normal 5 42 9 2 3" xfId="4162"/>
    <cellStyle name="Normal 5 42 9 2 4" xfId="4163"/>
    <cellStyle name="Normal 5 42 9 2 5" xfId="4164"/>
    <cellStyle name="Normal 5 42 9 3" xfId="4165"/>
    <cellStyle name="Normal 5 42 9 3 2" xfId="4166"/>
    <cellStyle name="Normal 5 42 9 3 3" xfId="4167"/>
    <cellStyle name="Normal 5 42 9 3 4" xfId="4168"/>
    <cellStyle name="Normal 5 42 9 3 5" xfId="4169"/>
    <cellStyle name="Normal 5 42 9 4" xfId="4170"/>
    <cellStyle name="Normal 5 42 9 4 2" xfId="4171"/>
    <cellStyle name="Normal 5 42 9 4 3" xfId="4172"/>
    <cellStyle name="Normal 5 42 9 4 4" xfId="4173"/>
    <cellStyle name="Normal 5 42 9 4 5" xfId="4174"/>
    <cellStyle name="Normal 5 42 9 5" xfId="4175"/>
    <cellStyle name="Normal 5 42 9 6" xfId="4176"/>
    <cellStyle name="Normal 5 42 9 7" xfId="4177"/>
    <cellStyle name="Normal 5 42 9 8" xfId="4178"/>
    <cellStyle name="Normal 5 43" xfId="4179"/>
    <cellStyle name="Normal 5 43 10" xfId="4180"/>
    <cellStyle name="Normal 5 43 10 2" xfId="4181"/>
    <cellStyle name="Normal 5 43 10 2 2" xfId="4182"/>
    <cellStyle name="Normal 5 43 10 2 3" xfId="4183"/>
    <cellStyle name="Normal 5 43 10 2 4" xfId="4184"/>
    <cellStyle name="Normal 5 43 10 2 5" xfId="4185"/>
    <cellStyle name="Normal 5 43 10 3" xfId="4186"/>
    <cellStyle name="Normal 5 43 10 3 2" xfId="4187"/>
    <cellStyle name="Normal 5 43 10 3 3" xfId="4188"/>
    <cellStyle name="Normal 5 43 10 3 4" xfId="4189"/>
    <cellStyle name="Normal 5 43 10 3 5" xfId="4190"/>
    <cellStyle name="Normal 5 43 10 4" xfId="4191"/>
    <cellStyle name="Normal 5 43 10 4 2" xfId="4192"/>
    <cellStyle name="Normal 5 43 10 4 3" xfId="4193"/>
    <cellStyle name="Normal 5 43 10 4 4" xfId="4194"/>
    <cellStyle name="Normal 5 43 10 4 5" xfId="4195"/>
    <cellStyle name="Normal 5 43 10 5" xfId="4196"/>
    <cellStyle name="Normal 5 43 10 6" xfId="4197"/>
    <cellStyle name="Normal 5 43 10 7" xfId="4198"/>
    <cellStyle name="Normal 5 43 10 8" xfId="4199"/>
    <cellStyle name="Normal 5 43 11" xfId="4200"/>
    <cellStyle name="Normal 5 43 11 2" xfId="4201"/>
    <cellStyle name="Normal 5 43 11 2 2" xfId="4202"/>
    <cellStyle name="Normal 5 43 11 2 3" xfId="4203"/>
    <cellStyle name="Normal 5 43 11 2 4" xfId="4204"/>
    <cellStyle name="Normal 5 43 11 2 5" xfId="4205"/>
    <cellStyle name="Normal 5 43 11 3" xfId="4206"/>
    <cellStyle name="Normal 5 43 11 3 2" xfId="4207"/>
    <cellStyle name="Normal 5 43 11 3 3" xfId="4208"/>
    <cellStyle name="Normal 5 43 11 3 4" xfId="4209"/>
    <cellStyle name="Normal 5 43 11 3 5" xfId="4210"/>
    <cellStyle name="Normal 5 43 11 4" xfId="4211"/>
    <cellStyle name="Normal 5 43 11 4 2" xfId="4212"/>
    <cellStyle name="Normal 5 43 11 4 3" xfId="4213"/>
    <cellStyle name="Normal 5 43 11 4 4" xfId="4214"/>
    <cellStyle name="Normal 5 43 11 4 5" xfId="4215"/>
    <cellStyle name="Normal 5 43 11 5" xfId="4216"/>
    <cellStyle name="Normal 5 43 11 6" xfId="4217"/>
    <cellStyle name="Normal 5 43 11 7" xfId="4218"/>
    <cellStyle name="Normal 5 43 11 8" xfId="4219"/>
    <cellStyle name="Normal 5 43 12" xfId="4220"/>
    <cellStyle name="Normal 5 43 12 2" xfId="4221"/>
    <cellStyle name="Normal 5 43 12 3" xfId="4222"/>
    <cellStyle name="Normal 5 43 12 4" xfId="4223"/>
    <cellStyle name="Normal 5 43 12 5" xfId="4224"/>
    <cellStyle name="Normal 5 43 13" xfId="4225"/>
    <cellStyle name="Normal 5 43 13 2" xfId="4226"/>
    <cellStyle name="Normal 5 43 13 3" xfId="4227"/>
    <cellStyle name="Normal 5 43 13 4" xfId="4228"/>
    <cellStyle name="Normal 5 43 13 5" xfId="4229"/>
    <cellStyle name="Normal 5 43 14" xfId="4230"/>
    <cellStyle name="Normal 5 43 14 2" xfId="4231"/>
    <cellStyle name="Normal 5 43 14 3" xfId="4232"/>
    <cellStyle name="Normal 5 43 14 4" xfId="4233"/>
    <cellStyle name="Normal 5 43 14 5" xfId="4234"/>
    <cellStyle name="Normal 5 43 15" xfId="4235"/>
    <cellStyle name="Normal 5 43 16" xfId="4236"/>
    <cellStyle name="Normal 5 43 17" xfId="4237"/>
    <cellStyle name="Normal 5 43 18" xfId="4238"/>
    <cellStyle name="Normal 5 43 2" xfId="4239"/>
    <cellStyle name="Normal 5 43 2 2" xfId="4240"/>
    <cellStyle name="Normal 5 43 2 2 2" xfId="4241"/>
    <cellStyle name="Normal 5 43 2 2 3" xfId="4242"/>
    <cellStyle name="Normal 5 43 2 2 4" xfId="4243"/>
    <cellStyle name="Normal 5 43 2 2 5" xfId="4244"/>
    <cellStyle name="Normal 5 43 2 3" xfId="4245"/>
    <cellStyle name="Normal 5 43 2 3 2" xfId="4246"/>
    <cellStyle name="Normal 5 43 2 3 3" xfId="4247"/>
    <cellStyle name="Normal 5 43 2 3 4" xfId="4248"/>
    <cellStyle name="Normal 5 43 2 3 5" xfId="4249"/>
    <cellStyle name="Normal 5 43 2 4" xfId="4250"/>
    <cellStyle name="Normal 5 43 2 4 2" xfId="4251"/>
    <cellStyle name="Normal 5 43 2 4 3" xfId="4252"/>
    <cellStyle name="Normal 5 43 2 4 4" xfId="4253"/>
    <cellStyle name="Normal 5 43 2 4 5" xfId="4254"/>
    <cellStyle name="Normal 5 43 2 5" xfId="4255"/>
    <cellStyle name="Normal 5 43 2 6" xfId="4256"/>
    <cellStyle name="Normal 5 43 2 7" xfId="4257"/>
    <cellStyle name="Normal 5 43 2 8" xfId="4258"/>
    <cellStyle name="Normal 5 43 3" xfId="4259"/>
    <cellStyle name="Normal 5 43 3 2" xfId="4260"/>
    <cellStyle name="Normal 5 43 3 2 2" xfId="4261"/>
    <cellStyle name="Normal 5 43 3 2 3" xfId="4262"/>
    <cellStyle name="Normal 5 43 3 2 4" xfId="4263"/>
    <cellStyle name="Normal 5 43 3 2 5" xfId="4264"/>
    <cellStyle name="Normal 5 43 3 3" xfId="4265"/>
    <cellStyle name="Normal 5 43 3 3 2" xfId="4266"/>
    <cellStyle name="Normal 5 43 3 3 3" xfId="4267"/>
    <cellStyle name="Normal 5 43 3 3 4" xfId="4268"/>
    <cellStyle name="Normal 5 43 3 3 5" xfId="4269"/>
    <cellStyle name="Normal 5 43 3 4" xfId="4270"/>
    <cellStyle name="Normal 5 43 3 4 2" xfId="4271"/>
    <cellStyle name="Normal 5 43 3 4 3" xfId="4272"/>
    <cellStyle name="Normal 5 43 3 4 4" xfId="4273"/>
    <cellStyle name="Normal 5 43 3 4 5" xfId="4274"/>
    <cellStyle name="Normal 5 43 3 5" xfId="4275"/>
    <cellStyle name="Normal 5 43 3 6" xfId="4276"/>
    <cellStyle name="Normal 5 43 3 7" xfId="4277"/>
    <cellStyle name="Normal 5 43 3 8" xfId="4278"/>
    <cellStyle name="Normal 5 43 4" xfId="4279"/>
    <cellStyle name="Normal 5 43 4 2" xfId="4280"/>
    <cellStyle name="Normal 5 43 4 2 2" xfId="4281"/>
    <cellStyle name="Normal 5 43 4 2 3" xfId="4282"/>
    <cellStyle name="Normal 5 43 4 2 4" xfId="4283"/>
    <cellStyle name="Normal 5 43 4 2 5" xfId="4284"/>
    <cellStyle name="Normal 5 43 4 3" xfId="4285"/>
    <cellStyle name="Normal 5 43 4 3 2" xfId="4286"/>
    <cellStyle name="Normal 5 43 4 3 3" xfId="4287"/>
    <cellStyle name="Normal 5 43 4 3 4" xfId="4288"/>
    <cellStyle name="Normal 5 43 4 3 5" xfId="4289"/>
    <cellStyle name="Normal 5 43 4 4" xfId="4290"/>
    <cellStyle name="Normal 5 43 4 4 2" xfId="4291"/>
    <cellStyle name="Normal 5 43 4 4 3" xfId="4292"/>
    <cellStyle name="Normal 5 43 4 4 4" xfId="4293"/>
    <cellStyle name="Normal 5 43 4 4 5" xfId="4294"/>
    <cellStyle name="Normal 5 43 4 5" xfId="4295"/>
    <cellStyle name="Normal 5 43 4 6" xfId="4296"/>
    <cellStyle name="Normal 5 43 4 7" xfId="4297"/>
    <cellStyle name="Normal 5 43 4 8" xfId="4298"/>
    <cellStyle name="Normal 5 43 5" xfId="4299"/>
    <cellStyle name="Normal 5 43 5 2" xfId="4300"/>
    <cellStyle name="Normal 5 43 5 2 2" xfId="4301"/>
    <cellStyle name="Normal 5 43 5 2 3" xfId="4302"/>
    <cellStyle name="Normal 5 43 5 2 4" xfId="4303"/>
    <cellStyle name="Normal 5 43 5 2 5" xfId="4304"/>
    <cellStyle name="Normal 5 43 5 3" xfId="4305"/>
    <cellStyle name="Normal 5 43 5 3 2" xfId="4306"/>
    <cellStyle name="Normal 5 43 5 3 3" xfId="4307"/>
    <cellStyle name="Normal 5 43 5 3 4" xfId="4308"/>
    <cellStyle name="Normal 5 43 5 3 5" xfId="4309"/>
    <cellStyle name="Normal 5 43 5 4" xfId="4310"/>
    <cellStyle name="Normal 5 43 5 4 2" xfId="4311"/>
    <cellStyle name="Normal 5 43 5 4 3" xfId="4312"/>
    <cellStyle name="Normal 5 43 5 4 4" xfId="4313"/>
    <cellStyle name="Normal 5 43 5 4 5" xfId="4314"/>
    <cellStyle name="Normal 5 43 5 5" xfId="4315"/>
    <cellStyle name="Normal 5 43 5 6" xfId="4316"/>
    <cellStyle name="Normal 5 43 5 7" xfId="4317"/>
    <cellStyle name="Normal 5 43 5 8" xfId="4318"/>
    <cellStyle name="Normal 5 43 6" xfId="4319"/>
    <cellStyle name="Normal 5 43 6 2" xfId="4320"/>
    <cellStyle name="Normal 5 43 6 2 2" xfId="4321"/>
    <cellStyle name="Normal 5 43 6 2 3" xfId="4322"/>
    <cellStyle name="Normal 5 43 6 2 4" xfId="4323"/>
    <cellStyle name="Normal 5 43 6 2 5" xfId="4324"/>
    <cellStyle name="Normal 5 43 6 3" xfId="4325"/>
    <cellStyle name="Normal 5 43 6 3 2" xfId="4326"/>
    <cellStyle name="Normal 5 43 6 3 3" xfId="4327"/>
    <cellStyle name="Normal 5 43 6 3 4" xfId="4328"/>
    <cellStyle name="Normal 5 43 6 3 5" xfId="4329"/>
    <cellStyle name="Normal 5 43 6 4" xfId="4330"/>
    <cellStyle name="Normal 5 43 6 4 2" xfId="4331"/>
    <cellStyle name="Normal 5 43 6 4 3" xfId="4332"/>
    <cellStyle name="Normal 5 43 6 4 4" xfId="4333"/>
    <cellStyle name="Normal 5 43 6 4 5" xfId="4334"/>
    <cellStyle name="Normal 5 43 6 5" xfId="4335"/>
    <cellStyle name="Normal 5 43 6 6" xfId="4336"/>
    <cellStyle name="Normal 5 43 6 7" xfId="4337"/>
    <cellStyle name="Normal 5 43 6 8" xfId="4338"/>
    <cellStyle name="Normal 5 43 7" xfId="4339"/>
    <cellStyle name="Normal 5 43 7 2" xfId="4340"/>
    <cellStyle name="Normal 5 43 7 2 2" xfId="4341"/>
    <cellStyle name="Normal 5 43 7 2 3" xfId="4342"/>
    <cellStyle name="Normal 5 43 7 2 4" xfId="4343"/>
    <cellStyle name="Normal 5 43 7 2 5" xfId="4344"/>
    <cellStyle name="Normal 5 43 7 3" xfId="4345"/>
    <cellStyle name="Normal 5 43 7 3 2" xfId="4346"/>
    <cellStyle name="Normal 5 43 7 3 3" xfId="4347"/>
    <cellStyle name="Normal 5 43 7 3 4" xfId="4348"/>
    <cellStyle name="Normal 5 43 7 3 5" xfId="4349"/>
    <cellStyle name="Normal 5 43 7 4" xfId="4350"/>
    <cellStyle name="Normal 5 43 7 4 2" xfId="4351"/>
    <cellStyle name="Normal 5 43 7 4 3" xfId="4352"/>
    <cellStyle name="Normal 5 43 7 4 4" xfId="4353"/>
    <cellStyle name="Normal 5 43 7 4 5" xfId="4354"/>
    <cellStyle name="Normal 5 43 7 5" xfId="4355"/>
    <cellStyle name="Normal 5 43 7 6" xfId="4356"/>
    <cellStyle name="Normal 5 43 7 7" xfId="4357"/>
    <cellStyle name="Normal 5 43 7 8" xfId="4358"/>
    <cellStyle name="Normal 5 43 8" xfId="4359"/>
    <cellStyle name="Normal 5 43 8 2" xfId="4360"/>
    <cellStyle name="Normal 5 43 8 2 2" xfId="4361"/>
    <cellStyle name="Normal 5 43 8 2 3" xfId="4362"/>
    <cellStyle name="Normal 5 43 8 2 4" xfId="4363"/>
    <cellStyle name="Normal 5 43 8 2 5" xfId="4364"/>
    <cellStyle name="Normal 5 43 8 3" xfId="4365"/>
    <cellStyle name="Normal 5 43 8 3 2" xfId="4366"/>
    <cellStyle name="Normal 5 43 8 3 3" xfId="4367"/>
    <cellStyle name="Normal 5 43 8 3 4" xfId="4368"/>
    <cellStyle name="Normal 5 43 8 3 5" xfId="4369"/>
    <cellStyle name="Normal 5 43 8 4" xfId="4370"/>
    <cellStyle name="Normal 5 43 8 4 2" xfId="4371"/>
    <cellStyle name="Normal 5 43 8 4 3" xfId="4372"/>
    <cellStyle name="Normal 5 43 8 4 4" xfId="4373"/>
    <cellStyle name="Normal 5 43 8 4 5" xfId="4374"/>
    <cellStyle name="Normal 5 43 8 5" xfId="4375"/>
    <cellStyle name="Normal 5 43 8 6" xfId="4376"/>
    <cellStyle name="Normal 5 43 8 7" xfId="4377"/>
    <cellStyle name="Normal 5 43 8 8" xfId="4378"/>
    <cellStyle name="Normal 5 43 9" xfId="4379"/>
    <cellStyle name="Normal 5 43 9 2" xfId="4380"/>
    <cellStyle name="Normal 5 43 9 2 2" xfId="4381"/>
    <cellStyle name="Normal 5 43 9 2 3" xfId="4382"/>
    <cellStyle name="Normal 5 43 9 2 4" xfId="4383"/>
    <cellStyle name="Normal 5 43 9 2 5" xfId="4384"/>
    <cellStyle name="Normal 5 43 9 3" xfId="4385"/>
    <cellStyle name="Normal 5 43 9 3 2" xfId="4386"/>
    <cellStyle name="Normal 5 43 9 3 3" xfId="4387"/>
    <cellStyle name="Normal 5 43 9 3 4" xfId="4388"/>
    <cellStyle name="Normal 5 43 9 3 5" xfId="4389"/>
    <cellStyle name="Normal 5 43 9 4" xfId="4390"/>
    <cellStyle name="Normal 5 43 9 4 2" xfId="4391"/>
    <cellStyle name="Normal 5 43 9 4 3" xfId="4392"/>
    <cellStyle name="Normal 5 43 9 4 4" xfId="4393"/>
    <cellStyle name="Normal 5 43 9 4 5" xfId="4394"/>
    <cellStyle name="Normal 5 43 9 5" xfId="4395"/>
    <cellStyle name="Normal 5 43 9 6" xfId="4396"/>
    <cellStyle name="Normal 5 43 9 7" xfId="4397"/>
    <cellStyle name="Normal 5 43 9 8" xfId="4398"/>
    <cellStyle name="Normal 5 44" xfId="4399"/>
    <cellStyle name="Normal 5 44 10" xfId="4400"/>
    <cellStyle name="Normal 5 44 10 2" xfId="4401"/>
    <cellStyle name="Normal 5 44 10 2 2" xfId="4402"/>
    <cellStyle name="Normal 5 44 10 2 3" xfId="4403"/>
    <cellStyle name="Normal 5 44 10 2 4" xfId="4404"/>
    <cellStyle name="Normal 5 44 10 2 5" xfId="4405"/>
    <cellStyle name="Normal 5 44 10 3" xfId="4406"/>
    <cellStyle name="Normal 5 44 10 3 2" xfId="4407"/>
    <cellStyle name="Normal 5 44 10 3 3" xfId="4408"/>
    <cellStyle name="Normal 5 44 10 3 4" xfId="4409"/>
    <cellStyle name="Normal 5 44 10 3 5" xfId="4410"/>
    <cellStyle name="Normal 5 44 10 4" xfId="4411"/>
    <cellStyle name="Normal 5 44 10 4 2" xfId="4412"/>
    <cellStyle name="Normal 5 44 10 4 3" xfId="4413"/>
    <cellStyle name="Normal 5 44 10 4 4" xfId="4414"/>
    <cellStyle name="Normal 5 44 10 4 5" xfId="4415"/>
    <cellStyle name="Normal 5 44 10 5" xfId="4416"/>
    <cellStyle name="Normal 5 44 10 6" xfId="4417"/>
    <cellStyle name="Normal 5 44 10 7" xfId="4418"/>
    <cellStyle name="Normal 5 44 10 8" xfId="4419"/>
    <cellStyle name="Normal 5 44 11" xfId="4420"/>
    <cellStyle name="Normal 5 44 11 2" xfId="4421"/>
    <cellStyle name="Normal 5 44 11 2 2" xfId="4422"/>
    <cellStyle name="Normal 5 44 11 2 3" xfId="4423"/>
    <cellStyle name="Normal 5 44 11 2 4" xfId="4424"/>
    <cellStyle name="Normal 5 44 11 2 5" xfId="4425"/>
    <cellStyle name="Normal 5 44 11 3" xfId="4426"/>
    <cellStyle name="Normal 5 44 11 3 2" xfId="4427"/>
    <cellStyle name="Normal 5 44 11 3 3" xfId="4428"/>
    <cellStyle name="Normal 5 44 11 3 4" xfId="4429"/>
    <cellStyle name="Normal 5 44 11 3 5" xfId="4430"/>
    <cellStyle name="Normal 5 44 11 4" xfId="4431"/>
    <cellStyle name="Normal 5 44 11 4 2" xfId="4432"/>
    <cellStyle name="Normal 5 44 11 4 3" xfId="4433"/>
    <cellStyle name="Normal 5 44 11 4 4" xfId="4434"/>
    <cellStyle name="Normal 5 44 11 4 5" xfId="4435"/>
    <cellStyle name="Normal 5 44 11 5" xfId="4436"/>
    <cellStyle name="Normal 5 44 11 6" xfId="4437"/>
    <cellStyle name="Normal 5 44 11 7" xfId="4438"/>
    <cellStyle name="Normal 5 44 11 8" xfId="4439"/>
    <cellStyle name="Normal 5 44 12" xfId="4440"/>
    <cellStyle name="Normal 5 44 12 2" xfId="4441"/>
    <cellStyle name="Normal 5 44 12 3" xfId="4442"/>
    <cellStyle name="Normal 5 44 12 4" xfId="4443"/>
    <cellStyle name="Normal 5 44 12 5" xfId="4444"/>
    <cellStyle name="Normal 5 44 13" xfId="4445"/>
    <cellStyle name="Normal 5 44 13 2" xfId="4446"/>
    <cellStyle name="Normal 5 44 13 3" xfId="4447"/>
    <cellStyle name="Normal 5 44 13 4" xfId="4448"/>
    <cellStyle name="Normal 5 44 13 5" xfId="4449"/>
    <cellStyle name="Normal 5 44 14" xfId="4450"/>
    <cellStyle name="Normal 5 44 14 2" xfId="4451"/>
    <cellStyle name="Normal 5 44 14 3" xfId="4452"/>
    <cellStyle name="Normal 5 44 14 4" xfId="4453"/>
    <cellStyle name="Normal 5 44 14 5" xfId="4454"/>
    <cellStyle name="Normal 5 44 15" xfId="4455"/>
    <cellStyle name="Normal 5 44 16" xfId="4456"/>
    <cellStyle name="Normal 5 44 17" xfId="4457"/>
    <cellStyle name="Normal 5 44 18" xfId="4458"/>
    <cellStyle name="Normal 5 44 2" xfId="4459"/>
    <cellStyle name="Normal 5 44 2 2" xfId="4460"/>
    <cellStyle name="Normal 5 44 2 2 2" xfId="4461"/>
    <cellStyle name="Normal 5 44 2 2 3" xfId="4462"/>
    <cellStyle name="Normal 5 44 2 2 4" xfId="4463"/>
    <cellStyle name="Normal 5 44 2 2 5" xfId="4464"/>
    <cellStyle name="Normal 5 44 2 3" xfId="4465"/>
    <cellStyle name="Normal 5 44 2 3 2" xfId="4466"/>
    <cellStyle name="Normal 5 44 2 3 3" xfId="4467"/>
    <cellStyle name="Normal 5 44 2 3 4" xfId="4468"/>
    <cellStyle name="Normal 5 44 2 3 5" xfId="4469"/>
    <cellStyle name="Normal 5 44 2 4" xfId="4470"/>
    <cellStyle name="Normal 5 44 2 4 2" xfId="4471"/>
    <cellStyle name="Normal 5 44 2 4 3" xfId="4472"/>
    <cellStyle name="Normal 5 44 2 4 4" xfId="4473"/>
    <cellStyle name="Normal 5 44 2 4 5" xfId="4474"/>
    <cellStyle name="Normal 5 44 2 5" xfId="4475"/>
    <cellStyle name="Normal 5 44 2 6" xfId="4476"/>
    <cellStyle name="Normal 5 44 2 7" xfId="4477"/>
    <cellStyle name="Normal 5 44 2 8" xfId="4478"/>
    <cellStyle name="Normal 5 44 3" xfId="4479"/>
    <cellStyle name="Normal 5 44 3 2" xfId="4480"/>
    <cellStyle name="Normal 5 44 3 2 2" xfId="4481"/>
    <cellStyle name="Normal 5 44 3 2 3" xfId="4482"/>
    <cellStyle name="Normal 5 44 3 2 4" xfId="4483"/>
    <cellStyle name="Normal 5 44 3 2 5" xfId="4484"/>
    <cellStyle name="Normal 5 44 3 3" xfId="4485"/>
    <cellStyle name="Normal 5 44 3 3 2" xfId="4486"/>
    <cellStyle name="Normal 5 44 3 3 3" xfId="4487"/>
    <cellStyle name="Normal 5 44 3 3 4" xfId="4488"/>
    <cellStyle name="Normal 5 44 3 3 5" xfId="4489"/>
    <cellStyle name="Normal 5 44 3 4" xfId="4490"/>
    <cellStyle name="Normal 5 44 3 4 2" xfId="4491"/>
    <cellStyle name="Normal 5 44 3 4 3" xfId="4492"/>
    <cellStyle name="Normal 5 44 3 4 4" xfId="4493"/>
    <cellStyle name="Normal 5 44 3 4 5" xfId="4494"/>
    <cellStyle name="Normal 5 44 3 5" xfId="4495"/>
    <cellStyle name="Normal 5 44 3 6" xfId="4496"/>
    <cellStyle name="Normal 5 44 3 7" xfId="4497"/>
    <cellStyle name="Normal 5 44 3 8" xfId="4498"/>
    <cellStyle name="Normal 5 44 4" xfId="4499"/>
    <cellStyle name="Normal 5 44 4 2" xfId="4500"/>
    <cellStyle name="Normal 5 44 4 2 2" xfId="4501"/>
    <cellStyle name="Normal 5 44 4 2 3" xfId="4502"/>
    <cellStyle name="Normal 5 44 4 2 4" xfId="4503"/>
    <cellStyle name="Normal 5 44 4 2 5" xfId="4504"/>
    <cellStyle name="Normal 5 44 4 3" xfId="4505"/>
    <cellStyle name="Normal 5 44 4 3 2" xfId="4506"/>
    <cellStyle name="Normal 5 44 4 3 3" xfId="4507"/>
    <cellStyle name="Normal 5 44 4 3 4" xfId="4508"/>
    <cellStyle name="Normal 5 44 4 3 5" xfId="4509"/>
    <cellStyle name="Normal 5 44 4 4" xfId="4510"/>
    <cellStyle name="Normal 5 44 4 4 2" xfId="4511"/>
    <cellStyle name="Normal 5 44 4 4 3" xfId="4512"/>
    <cellStyle name="Normal 5 44 4 4 4" xfId="4513"/>
    <cellStyle name="Normal 5 44 4 4 5" xfId="4514"/>
    <cellStyle name="Normal 5 44 4 5" xfId="4515"/>
    <cellStyle name="Normal 5 44 4 6" xfId="4516"/>
    <cellStyle name="Normal 5 44 4 7" xfId="4517"/>
    <cellStyle name="Normal 5 44 4 8" xfId="4518"/>
    <cellStyle name="Normal 5 44 5" xfId="4519"/>
    <cellStyle name="Normal 5 44 5 2" xfId="4520"/>
    <cellStyle name="Normal 5 44 5 2 2" xfId="4521"/>
    <cellStyle name="Normal 5 44 5 2 3" xfId="4522"/>
    <cellStyle name="Normal 5 44 5 2 4" xfId="4523"/>
    <cellStyle name="Normal 5 44 5 2 5" xfId="4524"/>
    <cellStyle name="Normal 5 44 5 3" xfId="4525"/>
    <cellStyle name="Normal 5 44 5 3 2" xfId="4526"/>
    <cellStyle name="Normal 5 44 5 3 3" xfId="4527"/>
    <cellStyle name="Normal 5 44 5 3 4" xfId="4528"/>
    <cellStyle name="Normal 5 44 5 3 5" xfId="4529"/>
    <cellStyle name="Normal 5 44 5 4" xfId="4530"/>
    <cellStyle name="Normal 5 44 5 4 2" xfId="4531"/>
    <cellStyle name="Normal 5 44 5 4 3" xfId="4532"/>
    <cellStyle name="Normal 5 44 5 4 4" xfId="4533"/>
    <cellStyle name="Normal 5 44 5 4 5" xfId="4534"/>
    <cellStyle name="Normal 5 44 5 5" xfId="4535"/>
    <cellStyle name="Normal 5 44 5 6" xfId="4536"/>
    <cellStyle name="Normal 5 44 5 7" xfId="4537"/>
    <cellStyle name="Normal 5 44 5 8" xfId="4538"/>
    <cellStyle name="Normal 5 44 6" xfId="4539"/>
    <cellStyle name="Normal 5 44 6 2" xfId="4540"/>
    <cellStyle name="Normal 5 44 6 2 2" xfId="4541"/>
    <cellStyle name="Normal 5 44 6 2 3" xfId="4542"/>
    <cellStyle name="Normal 5 44 6 2 4" xfId="4543"/>
    <cellStyle name="Normal 5 44 6 2 5" xfId="4544"/>
    <cellStyle name="Normal 5 44 6 3" xfId="4545"/>
    <cellStyle name="Normal 5 44 6 3 2" xfId="4546"/>
    <cellStyle name="Normal 5 44 6 3 3" xfId="4547"/>
    <cellStyle name="Normal 5 44 6 3 4" xfId="4548"/>
    <cellStyle name="Normal 5 44 6 3 5" xfId="4549"/>
    <cellStyle name="Normal 5 44 6 4" xfId="4550"/>
    <cellStyle name="Normal 5 44 6 4 2" xfId="4551"/>
    <cellStyle name="Normal 5 44 6 4 3" xfId="4552"/>
    <cellStyle name="Normal 5 44 6 4 4" xfId="4553"/>
    <cellStyle name="Normal 5 44 6 4 5" xfId="4554"/>
    <cellStyle name="Normal 5 44 6 5" xfId="4555"/>
    <cellStyle name="Normal 5 44 6 6" xfId="4556"/>
    <cellStyle name="Normal 5 44 6 7" xfId="4557"/>
    <cellStyle name="Normal 5 44 6 8" xfId="4558"/>
    <cellStyle name="Normal 5 44 7" xfId="4559"/>
    <cellStyle name="Normal 5 44 7 2" xfId="4560"/>
    <cellStyle name="Normal 5 44 7 2 2" xfId="4561"/>
    <cellStyle name="Normal 5 44 7 2 3" xfId="4562"/>
    <cellStyle name="Normal 5 44 7 2 4" xfId="4563"/>
    <cellStyle name="Normal 5 44 7 2 5" xfId="4564"/>
    <cellStyle name="Normal 5 44 7 3" xfId="4565"/>
    <cellStyle name="Normal 5 44 7 3 2" xfId="4566"/>
    <cellStyle name="Normal 5 44 7 3 3" xfId="4567"/>
    <cellStyle name="Normal 5 44 7 3 4" xfId="4568"/>
    <cellStyle name="Normal 5 44 7 3 5" xfId="4569"/>
    <cellStyle name="Normal 5 44 7 4" xfId="4570"/>
    <cellStyle name="Normal 5 44 7 4 2" xfId="4571"/>
    <cellStyle name="Normal 5 44 7 4 3" xfId="4572"/>
    <cellStyle name="Normal 5 44 7 4 4" xfId="4573"/>
    <cellStyle name="Normal 5 44 7 4 5" xfId="4574"/>
    <cellStyle name="Normal 5 44 7 5" xfId="4575"/>
    <cellStyle name="Normal 5 44 7 6" xfId="4576"/>
    <cellStyle name="Normal 5 44 7 7" xfId="4577"/>
    <cellStyle name="Normal 5 44 7 8" xfId="4578"/>
    <cellStyle name="Normal 5 44 8" xfId="4579"/>
    <cellStyle name="Normal 5 44 8 2" xfId="4580"/>
    <cellStyle name="Normal 5 44 8 2 2" xfId="4581"/>
    <cellStyle name="Normal 5 44 8 2 3" xfId="4582"/>
    <cellStyle name="Normal 5 44 8 2 4" xfId="4583"/>
    <cellStyle name="Normal 5 44 8 2 5" xfId="4584"/>
    <cellStyle name="Normal 5 44 8 3" xfId="4585"/>
    <cellStyle name="Normal 5 44 8 3 2" xfId="4586"/>
    <cellStyle name="Normal 5 44 8 3 3" xfId="4587"/>
    <cellStyle name="Normal 5 44 8 3 4" xfId="4588"/>
    <cellStyle name="Normal 5 44 8 3 5" xfId="4589"/>
    <cellStyle name="Normal 5 44 8 4" xfId="4590"/>
    <cellStyle name="Normal 5 44 8 4 2" xfId="4591"/>
    <cellStyle name="Normal 5 44 8 4 3" xfId="4592"/>
    <cellStyle name="Normal 5 44 8 4 4" xfId="4593"/>
    <cellStyle name="Normal 5 44 8 4 5" xfId="4594"/>
    <cellStyle name="Normal 5 44 8 5" xfId="4595"/>
    <cellStyle name="Normal 5 44 8 6" xfId="4596"/>
    <cellStyle name="Normal 5 44 8 7" xfId="4597"/>
    <cellStyle name="Normal 5 44 8 8" xfId="4598"/>
    <cellStyle name="Normal 5 44 9" xfId="4599"/>
    <cellStyle name="Normal 5 44 9 2" xfId="4600"/>
    <cellStyle name="Normal 5 44 9 2 2" xfId="4601"/>
    <cellStyle name="Normal 5 44 9 2 3" xfId="4602"/>
    <cellStyle name="Normal 5 44 9 2 4" xfId="4603"/>
    <cellStyle name="Normal 5 44 9 2 5" xfId="4604"/>
    <cellStyle name="Normal 5 44 9 3" xfId="4605"/>
    <cellStyle name="Normal 5 44 9 3 2" xfId="4606"/>
    <cellStyle name="Normal 5 44 9 3 3" xfId="4607"/>
    <cellStyle name="Normal 5 44 9 3 4" xfId="4608"/>
    <cellStyle name="Normal 5 44 9 3 5" xfId="4609"/>
    <cellStyle name="Normal 5 44 9 4" xfId="4610"/>
    <cellStyle name="Normal 5 44 9 4 2" xfId="4611"/>
    <cellStyle name="Normal 5 44 9 4 3" xfId="4612"/>
    <cellStyle name="Normal 5 44 9 4 4" xfId="4613"/>
    <cellStyle name="Normal 5 44 9 4 5" xfId="4614"/>
    <cellStyle name="Normal 5 44 9 5" xfId="4615"/>
    <cellStyle name="Normal 5 44 9 6" xfId="4616"/>
    <cellStyle name="Normal 5 44 9 7" xfId="4617"/>
    <cellStyle name="Normal 5 44 9 8" xfId="4618"/>
    <cellStyle name="Normal 5 45" xfId="4619"/>
    <cellStyle name="Normal 5 45 10" xfId="4620"/>
    <cellStyle name="Normal 5 45 11" xfId="4621"/>
    <cellStyle name="Normal 5 45 11 2" xfId="4622"/>
    <cellStyle name="Normal 5 45 11 3" xfId="4623"/>
    <cellStyle name="Normal 5 45 11 4" xfId="4624"/>
    <cellStyle name="Normal 5 45 11 5" xfId="4625"/>
    <cellStyle name="Normal 5 45 12" xfId="4626"/>
    <cellStyle name="Normal 5 45 12 2" xfId="4627"/>
    <cellStyle name="Normal 5 45 12 3" xfId="4628"/>
    <cellStyle name="Normal 5 45 12 4" xfId="4629"/>
    <cellStyle name="Normal 5 45 12 5" xfId="4630"/>
    <cellStyle name="Normal 5 45 13" xfId="4631"/>
    <cellStyle name="Normal 5 45 13 2" xfId="4632"/>
    <cellStyle name="Normal 5 45 13 3" xfId="4633"/>
    <cellStyle name="Normal 5 45 13 4" xfId="4634"/>
    <cellStyle name="Normal 5 45 13 5" xfId="4635"/>
    <cellStyle name="Normal 5 45 14" xfId="4636"/>
    <cellStyle name="Normal 5 45 15" xfId="4637"/>
    <cellStyle name="Normal 5 45 16" xfId="4638"/>
    <cellStyle name="Normal 5 45 17" xfId="4639"/>
    <cellStyle name="Normal 5 45 2" xfId="4640"/>
    <cellStyle name="Normal 5 45 3" xfId="4641"/>
    <cellStyle name="Normal 5 45 4" xfId="4642"/>
    <cellStyle name="Normal 5 45 5" xfId="4643"/>
    <cellStyle name="Normal 5 45 6" xfId="4644"/>
    <cellStyle name="Normal 5 45 7" xfId="4645"/>
    <cellStyle name="Normal 5 45 8" xfId="4646"/>
    <cellStyle name="Normal 5 45 9" xfId="4647"/>
    <cellStyle name="Normal 5 46" xfId="4648"/>
    <cellStyle name="Normal 5 46 2" xfId="4649"/>
    <cellStyle name="Normal 5 46 2 2" xfId="4650"/>
    <cellStyle name="Normal 5 46 2 3" xfId="4651"/>
    <cellStyle name="Normal 5 46 2 4" xfId="4652"/>
    <cellStyle name="Normal 5 46 2 5" xfId="4653"/>
    <cellStyle name="Normal 5 46 3" xfId="4654"/>
    <cellStyle name="Normal 5 46 3 2" xfId="4655"/>
    <cellStyle name="Normal 5 46 3 3" xfId="4656"/>
    <cellStyle name="Normal 5 46 3 4" xfId="4657"/>
    <cellStyle name="Normal 5 46 3 5" xfId="4658"/>
    <cellStyle name="Normal 5 46 4" xfId="4659"/>
    <cellStyle name="Normal 5 46 4 2" xfId="4660"/>
    <cellStyle name="Normal 5 46 4 3" xfId="4661"/>
    <cellStyle name="Normal 5 46 4 4" xfId="4662"/>
    <cellStyle name="Normal 5 46 4 5" xfId="4663"/>
    <cellStyle name="Normal 5 46 5" xfId="4664"/>
    <cellStyle name="Normal 5 46 6" xfId="4665"/>
    <cellStyle name="Normal 5 46 7" xfId="4666"/>
    <cellStyle name="Normal 5 46 8" xfId="4667"/>
    <cellStyle name="Normal 5 47" xfId="4668"/>
    <cellStyle name="Normal 5 47 2" xfId="4669"/>
    <cellStyle name="Normal 5 47 2 2" xfId="4670"/>
    <cellStyle name="Normal 5 47 2 3" xfId="4671"/>
    <cellStyle name="Normal 5 47 2 4" xfId="4672"/>
    <cellStyle name="Normal 5 47 2 5" xfId="4673"/>
    <cellStyle name="Normal 5 47 3" xfId="4674"/>
    <cellStyle name="Normal 5 47 3 2" xfId="4675"/>
    <cellStyle name="Normal 5 47 3 3" xfId="4676"/>
    <cellStyle name="Normal 5 47 3 4" xfId="4677"/>
    <cellStyle name="Normal 5 47 3 5" xfId="4678"/>
    <cellStyle name="Normal 5 47 4" xfId="4679"/>
    <cellStyle name="Normal 5 47 4 2" xfId="4680"/>
    <cellStyle name="Normal 5 47 4 3" xfId="4681"/>
    <cellStyle name="Normal 5 47 4 4" xfId="4682"/>
    <cellStyle name="Normal 5 47 4 5" xfId="4683"/>
    <cellStyle name="Normal 5 47 5" xfId="4684"/>
    <cellStyle name="Normal 5 47 6" xfId="4685"/>
    <cellStyle name="Normal 5 47 7" xfId="4686"/>
    <cellStyle name="Normal 5 47 8" xfId="4687"/>
    <cellStyle name="Normal 5 48" xfId="4688"/>
    <cellStyle name="Normal 5 48 2" xfId="4689"/>
    <cellStyle name="Normal 5 48 2 2" xfId="4690"/>
    <cellStyle name="Normal 5 48 2 3" xfId="4691"/>
    <cellStyle name="Normal 5 48 2 4" xfId="4692"/>
    <cellStyle name="Normal 5 48 2 5" xfId="4693"/>
    <cellStyle name="Normal 5 48 3" xfId="4694"/>
    <cellStyle name="Normal 5 48 3 2" xfId="4695"/>
    <cellStyle name="Normal 5 48 3 3" xfId="4696"/>
    <cellStyle name="Normal 5 48 3 4" xfId="4697"/>
    <cellStyle name="Normal 5 48 3 5" xfId="4698"/>
    <cellStyle name="Normal 5 48 4" xfId="4699"/>
    <cellStyle name="Normal 5 48 4 2" xfId="4700"/>
    <cellStyle name="Normal 5 48 4 3" xfId="4701"/>
    <cellStyle name="Normal 5 48 4 4" xfId="4702"/>
    <cellStyle name="Normal 5 48 4 5" xfId="4703"/>
    <cellStyle name="Normal 5 48 5" xfId="4704"/>
    <cellStyle name="Normal 5 48 6" xfId="4705"/>
    <cellStyle name="Normal 5 48 7" xfId="4706"/>
    <cellStyle name="Normal 5 48 8" xfId="4707"/>
    <cellStyle name="Normal 5 49" xfId="4708"/>
    <cellStyle name="Normal 5 49 2" xfId="4709"/>
    <cellStyle name="Normal 5 49 2 2" xfId="4710"/>
    <cellStyle name="Normal 5 49 2 3" xfId="4711"/>
    <cellStyle name="Normal 5 49 2 4" xfId="4712"/>
    <cellStyle name="Normal 5 49 2 5" xfId="4713"/>
    <cellStyle name="Normal 5 49 3" xfId="4714"/>
    <cellStyle name="Normal 5 49 3 2" xfId="4715"/>
    <cellStyle name="Normal 5 49 3 3" xfId="4716"/>
    <cellStyle name="Normal 5 49 3 4" xfId="4717"/>
    <cellStyle name="Normal 5 49 3 5" xfId="4718"/>
    <cellStyle name="Normal 5 49 4" xfId="4719"/>
    <cellStyle name="Normal 5 49 4 2" xfId="4720"/>
    <cellStyle name="Normal 5 49 4 3" xfId="4721"/>
    <cellStyle name="Normal 5 49 4 4" xfId="4722"/>
    <cellStyle name="Normal 5 49 4 5" xfId="4723"/>
    <cellStyle name="Normal 5 49 5" xfId="4724"/>
    <cellStyle name="Normal 5 49 6" xfId="4725"/>
    <cellStyle name="Normal 5 49 7" xfId="4726"/>
    <cellStyle name="Normal 5 49 8" xfId="4727"/>
    <cellStyle name="Normal 5 5" xfId="4728"/>
    <cellStyle name="Normal 5 50" xfId="4729"/>
    <cellStyle name="Normal 5 50 2" xfId="4730"/>
    <cellStyle name="Normal 5 50 2 2" xfId="4731"/>
    <cellStyle name="Normal 5 50 2 3" xfId="4732"/>
    <cellStyle name="Normal 5 50 2 4" xfId="4733"/>
    <cellStyle name="Normal 5 50 2 5" xfId="4734"/>
    <cellStyle name="Normal 5 50 3" xfId="4735"/>
    <cellStyle name="Normal 5 50 3 2" xfId="4736"/>
    <cellStyle name="Normal 5 50 3 3" xfId="4737"/>
    <cellStyle name="Normal 5 50 3 4" xfId="4738"/>
    <cellStyle name="Normal 5 50 3 5" xfId="4739"/>
    <cellStyle name="Normal 5 50 4" xfId="4740"/>
    <cellStyle name="Normal 5 50 4 2" xfId="4741"/>
    <cellStyle name="Normal 5 50 4 3" xfId="4742"/>
    <cellStyle name="Normal 5 50 4 4" xfId="4743"/>
    <cellStyle name="Normal 5 50 4 5" xfId="4744"/>
    <cellStyle name="Normal 5 50 5" xfId="4745"/>
    <cellStyle name="Normal 5 50 6" xfId="4746"/>
    <cellStyle name="Normal 5 50 7" xfId="4747"/>
    <cellStyle name="Normal 5 50 8" xfId="4748"/>
    <cellStyle name="Normal 5 51" xfId="4749"/>
    <cellStyle name="Normal 5 51 2" xfId="4750"/>
    <cellStyle name="Normal 5 51 2 2" xfId="4751"/>
    <cellStyle name="Normal 5 51 2 3" xfId="4752"/>
    <cellStyle name="Normal 5 51 2 4" xfId="4753"/>
    <cellStyle name="Normal 5 51 2 5" xfId="4754"/>
    <cellStyle name="Normal 5 51 3" xfId="4755"/>
    <cellStyle name="Normal 5 51 3 2" xfId="4756"/>
    <cellStyle name="Normal 5 51 3 3" xfId="4757"/>
    <cellStyle name="Normal 5 51 3 4" xfId="4758"/>
    <cellStyle name="Normal 5 51 3 5" xfId="4759"/>
    <cellStyle name="Normal 5 51 4" xfId="4760"/>
    <cellStyle name="Normal 5 51 4 2" xfId="4761"/>
    <cellStyle name="Normal 5 51 4 3" xfId="4762"/>
    <cellStyle name="Normal 5 51 4 4" xfId="4763"/>
    <cellStyle name="Normal 5 51 4 5" xfId="4764"/>
    <cellStyle name="Normal 5 51 5" xfId="4765"/>
    <cellStyle name="Normal 5 51 6" xfId="4766"/>
    <cellStyle name="Normal 5 51 7" xfId="4767"/>
    <cellStyle name="Normal 5 51 8" xfId="4768"/>
    <cellStyle name="Normal 5 52" xfId="4769"/>
    <cellStyle name="Normal 5 52 2" xfId="4770"/>
    <cellStyle name="Normal 5 52 2 2" xfId="4771"/>
    <cellStyle name="Normal 5 52 2 3" xfId="4772"/>
    <cellStyle name="Normal 5 52 2 4" xfId="4773"/>
    <cellStyle name="Normal 5 52 2 5" xfId="4774"/>
    <cellStyle name="Normal 5 52 3" xfId="4775"/>
    <cellStyle name="Normal 5 52 3 2" xfId="4776"/>
    <cellStyle name="Normal 5 52 3 3" xfId="4777"/>
    <cellStyle name="Normal 5 52 3 4" xfId="4778"/>
    <cellStyle name="Normal 5 52 3 5" xfId="4779"/>
    <cellStyle name="Normal 5 52 4" xfId="4780"/>
    <cellStyle name="Normal 5 52 4 2" xfId="4781"/>
    <cellStyle name="Normal 5 52 4 3" xfId="4782"/>
    <cellStyle name="Normal 5 52 4 4" xfId="4783"/>
    <cellStyle name="Normal 5 52 4 5" xfId="4784"/>
    <cellStyle name="Normal 5 52 5" xfId="4785"/>
    <cellStyle name="Normal 5 52 6" xfId="4786"/>
    <cellStyle name="Normal 5 52 7" xfId="4787"/>
    <cellStyle name="Normal 5 52 8" xfId="4788"/>
    <cellStyle name="Normal 5 53" xfId="4789"/>
    <cellStyle name="Normal 5 53 2" xfId="4790"/>
    <cellStyle name="Normal 5 53 2 2" xfId="4791"/>
    <cellStyle name="Normal 5 53 2 3" xfId="4792"/>
    <cellStyle name="Normal 5 53 2 4" xfId="4793"/>
    <cellStyle name="Normal 5 53 2 5" xfId="4794"/>
    <cellStyle name="Normal 5 53 3" xfId="4795"/>
    <cellStyle name="Normal 5 53 3 2" xfId="4796"/>
    <cellStyle name="Normal 5 53 3 3" xfId="4797"/>
    <cellStyle name="Normal 5 53 3 4" xfId="4798"/>
    <cellStyle name="Normal 5 53 3 5" xfId="4799"/>
    <cellStyle name="Normal 5 53 4" xfId="4800"/>
    <cellStyle name="Normal 5 53 4 2" xfId="4801"/>
    <cellStyle name="Normal 5 53 4 3" xfId="4802"/>
    <cellStyle name="Normal 5 53 4 4" xfId="4803"/>
    <cellStyle name="Normal 5 53 4 5" xfId="4804"/>
    <cellStyle name="Normal 5 53 5" xfId="4805"/>
    <cellStyle name="Normal 5 53 6" xfId="4806"/>
    <cellStyle name="Normal 5 53 7" xfId="4807"/>
    <cellStyle name="Normal 5 53 8" xfId="4808"/>
    <cellStyle name="Normal 5 54" xfId="4809"/>
    <cellStyle name="Normal 5 55" xfId="4810"/>
    <cellStyle name="Normal 5 56" xfId="4811"/>
    <cellStyle name="Normal 5 57" xfId="4812"/>
    <cellStyle name="Normal 5 58" xfId="4813"/>
    <cellStyle name="Normal 5 59" xfId="4814"/>
    <cellStyle name="Normal 5 6" xfId="4815"/>
    <cellStyle name="Normal 5 7" xfId="4816"/>
    <cellStyle name="Normal 5 8" xfId="4817"/>
    <cellStyle name="Normal 5 9" xfId="4818"/>
    <cellStyle name="Normal 50" xfId="4819"/>
    <cellStyle name="Normal 50 10" xfId="4820"/>
    <cellStyle name="Normal 50 11" xfId="4821"/>
    <cellStyle name="Normal 50 12" xfId="4822"/>
    <cellStyle name="Normal 50 13" xfId="4823"/>
    <cellStyle name="Normal 50 14" xfId="4824"/>
    <cellStyle name="Normal 50 15" xfId="4825"/>
    <cellStyle name="Normal 50 16" xfId="4826"/>
    <cellStyle name="Normal 50 17" xfId="4827"/>
    <cellStyle name="Normal 50 18" xfId="4828"/>
    <cellStyle name="Normal 50 19" xfId="4829"/>
    <cellStyle name="Normal 50 2" xfId="4830"/>
    <cellStyle name="Normal 50 20" xfId="4831"/>
    <cellStyle name="Normal 50 3" xfId="4832"/>
    <cellStyle name="Normal 50 4" xfId="4833"/>
    <cellStyle name="Normal 50 5" xfId="4834"/>
    <cellStyle name="Normal 50 6" xfId="4835"/>
    <cellStyle name="Normal 50 7" xfId="4836"/>
    <cellStyle name="Normal 50 8" xfId="4837"/>
    <cellStyle name="Normal 50 9" xfId="4838"/>
    <cellStyle name="Normal 51" xfId="4839"/>
    <cellStyle name="Normal 51 10" xfId="4840"/>
    <cellStyle name="Normal 51 11" xfId="4841"/>
    <cellStyle name="Normal 51 12" xfId="4842"/>
    <cellStyle name="Normal 51 13" xfId="4843"/>
    <cellStyle name="Normal 51 14" xfId="4844"/>
    <cellStyle name="Normal 51 15" xfId="4845"/>
    <cellStyle name="Normal 51 16" xfId="4846"/>
    <cellStyle name="Normal 51 17" xfId="4847"/>
    <cellStyle name="Normal 51 18" xfId="4848"/>
    <cellStyle name="Normal 51 19" xfId="4849"/>
    <cellStyle name="Normal 51 2" xfId="4850"/>
    <cellStyle name="Normal 51 20" xfId="4851"/>
    <cellStyle name="Normal 51 3" xfId="4852"/>
    <cellStyle name="Normal 51 4" xfId="4853"/>
    <cellStyle name="Normal 51 5" xfId="4854"/>
    <cellStyle name="Normal 51 6" xfId="4855"/>
    <cellStyle name="Normal 51 7" xfId="4856"/>
    <cellStyle name="Normal 51 8" xfId="4857"/>
    <cellStyle name="Normal 51 9" xfId="4858"/>
    <cellStyle name="Normal 52" xfId="4859"/>
    <cellStyle name="Normal 52 10" xfId="4860"/>
    <cellStyle name="Normal 52 11" xfId="4861"/>
    <cellStyle name="Normal 52 12" xfId="4862"/>
    <cellStyle name="Normal 52 13" xfId="4863"/>
    <cellStyle name="Normal 52 14" xfId="4864"/>
    <cellStyle name="Normal 52 15" xfId="4865"/>
    <cellStyle name="Normal 52 16" xfId="4866"/>
    <cellStyle name="Normal 52 17" xfId="4867"/>
    <cellStyle name="Normal 52 18" xfId="4868"/>
    <cellStyle name="Normal 52 19" xfId="4869"/>
    <cellStyle name="Normal 52 2" xfId="4870"/>
    <cellStyle name="Normal 52 20" xfId="4871"/>
    <cellStyle name="Normal 52 3" xfId="4872"/>
    <cellStyle name="Normal 52 4" xfId="4873"/>
    <cellStyle name="Normal 52 5" xfId="4874"/>
    <cellStyle name="Normal 52 6" xfId="4875"/>
    <cellStyle name="Normal 52 7" xfId="4876"/>
    <cellStyle name="Normal 52 8" xfId="4877"/>
    <cellStyle name="Normal 52 9" xfId="4878"/>
    <cellStyle name="Normal 53" xfId="4879"/>
    <cellStyle name="Normal 53 10" xfId="4880"/>
    <cellStyle name="Normal 53 11" xfId="4881"/>
    <cellStyle name="Normal 53 12" xfId="4882"/>
    <cellStyle name="Normal 53 13" xfId="4883"/>
    <cellStyle name="Normal 53 14" xfId="4884"/>
    <cellStyle name="Normal 53 15" xfId="4885"/>
    <cellStyle name="Normal 53 16" xfId="4886"/>
    <cellStyle name="Normal 53 17" xfId="4887"/>
    <cellStyle name="Normal 53 18" xfId="4888"/>
    <cellStyle name="Normal 53 19" xfId="4889"/>
    <cellStyle name="Normal 53 2" xfId="4890"/>
    <cellStyle name="Normal 53 20" xfId="4891"/>
    <cellStyle name="Normal 53 3" xfId="4892"/>
    <cellStyle name="Normal 53 4" xfId="4893"/>
    <cellStyle name="Normal 53 5" xfId="4894"/>
    <cellStyle name="Normal 53 6" xfId="4895"/>
    <cellStyle name="Normal 53 7" xfId="4896"/>
    <cellStyle name="Normal 53 8" xfId="4897"/>
    <cellStyle name="Normal 53 9" xfId="4898"/>
    <cellStyle name="Normal 54" xfId="4899"/>
    <cellStyle name="Normal 54 10" xfId="4900"/>
    <cellStyle name="Normal 54 11" xfId="4901"/>
    <cellStyle name="Normal 54 12" xfId="4902"/>
    <cellStyle name="Normal 54 13" xfId="4903"/>
    <cellStyle name="Normal 54 14" xfId="4904"/>
    <cellStyle name="Normal 54 15" xfId="4905"/>
    <cellStyle name="Normal 54 16" xfId="4906"/>
    <cellStyle name="Normal 54 17" xfId="4907"/>
    <cellStyle name="Normal 54 18" xfId="4908"/>
    <cellStyle name="Normal 54 19" xfId="4909"/>
    <cellStyle name="Normal 54 2" xfId="4910"/>
    <cellStyle name="Normal 54 20" xfId="4911"/>
    <cellStyle name="Normal 54 3" xfId="4912"/>
    <cellStyle name="Normal 54 4" xfId="4913"/>
    <cellStyle name="Normal 54 5" xfId="4914"/>
    <cellStyle name="Normal 54 6" xfId="4915"/>
    <cellStyle name="Normal 54 7" xfId="4916"/>
    <cellStyle name="Normal 54 8" xfId="4917"/>
    <cellStyle name="Normal 54 9" xfId="4918"/>
    <cellStyle name="Normal 55" xfId="4919"/>
    <cellStyle name="Normal 55 10" xfId="4920"/>
    <cellStyle name="Normal 55 11" xfId="4921"/>
    <cellStyle name="Normal 55 12" xfId="4922"/>
    <cellStyle name="Normal 55 13" xfId="4923"/>
    <cellStyle name="Normal 55 14" xfId="4924"/>
    <cellStyle name="Normal 55 15" xfId="4925"/>
    <cellStyle name="Normal 55 16" xfId="4926"/>
    <cellStyle name="Normal 55 17" xfId="4927"/>
    <cellStyle name="Normal 55 18" xfId="4928"/>
    <cellStyle name="Normal 55 19" xfId="4929"/>
    <cellStyle name="Normal 55 2" xfId="4930"/>
    <cellStyle name="Normal 55 20" xfId="4931"/>
    <cellStyle name="Normal 55 3" xfId="4932"/>
    <cellStyle name="Normal 55 4" xfId="4933"/>
    <cellStyle name="Normal 55 5" xfId="4934"/>
    <cellStyle name="Normal 55 6" xfId="4935"/>
    <cellStyle name="Normal 55 7" xfId="4936"/>
    <cellStyle name="Normal 55 8" xfId="4937"/>
    <cellStyle name="Normal 55 9" xfId="4938"/>
    <cellStyle name="Normal 56" xfId="4939"/>
    <cellStyle name="Normal 56 10" xfId="4940"/>
    <cellStyle name="Normal 56 11" xfId="4941"/>
    <cellStyle name="Normal 56 12" xfId="4942"/>
    <cellStyle name="Normal 56 13" xfId="4943"/>
    <cellStyle name="Normal 56 14" xfId="4944"/>
    <cellStyle name="Normal 56 15" xfId="4945"/>
    <cellStyle name="Normal 56 16" xfId="4946"/>
    <cellStyle name="Normal 56 17" xfId="4947"/>
    <cellStyle name="Normal 56 18" xfId="4948"/>
    <cellStyle name="Normal 56 19" xfId="4949"/>
    <cellStyle name="Normal 56 2" xfId="4950"/>
    <cellStyle name="Normal 56 20" xfId="4951"/>
    <cellStyle name="Normal 56 3" xfId="4952"/>
    <cellStyle name="Normal 56 4" xfId="4953"/>
    <cellStyle name="Normal 56 5" xfId="4954"/>
    <cellStyle name="Normal 56 6" xfId="4955"/>
    <cellStyle name="Normal 56 7" xfId="4956"/>
    <cellStyle name="Normal 56 8" xfId="4957"/>
    <cellStyle name="Normal 56 9" xfId="4958"/>
    <cellStyle name="Normal 57" xfId="4959"/>
    <cellStyle name="Normal 57 10" xfId="4960"/>
    <cellStyle name="Normal 57 11" xfId="4961"/>
    <cellStyle name="Normal 57 12" xfId="4962"/>
    <cellStyle name="Normal 57 13" xfId="4963"/>
    <cellStyle name="Normal 57 14" xfId="4964"/>
    <cellStyle name="Normal 57 15" xfId="4965"/>
    <cellStyle name="Normal 57 16" xfId="4966"/>
    <cellStyle name="Normal 57 17" xfId="4967"/>
    <cellStyle name="Normal 57 18" xfId="4968"/>
    <cellStyle name="Normal 57 19" xfId="4969"/>
    <cellStyle name="Normal 57 2" xfId="4970"/>
    <cellStyle name="Normal 57 20" xfId="4971"/>
    <cellStyle name="Normal 57 3" xfId="4972"/>
    <cellStyle name="Normal 57 4" xfId="4973"/>
    <cellStyle name="Normal 57 5" xfId="4974"/>
    <cellStyle name="Normal 57 6" xfId="4975"/>
    <cellStyle name="Normal 57 7" xfId="4976"/>
    <cellStyle name="Normal 57 8" xfId="4977"/>
    <cellStyle name="Normal 57 9" xfId="4978"/>
    <cellStyle name="Normal 58" xfId="4979"/>
    <cellStyle name="Normal 58 10" xfId="4980"/>
    <cellStyle name="Normal 58 11" xfId="4981"/>
    <cellStyle name="Normal 58 12" xfId="4982"/>
    <cellStyle name="Normal 58 13" xfId="4983"/>
    <cellStyle name="Normal 58 14" xfId="4984"/>
    <cellStyle name="Normal 58 15" xfId="4985"/>
    <cellStyle name="Normal 58 16" xfId="4986"/>
    <cellStyle name="Normal 58 17" xfId="4987"/>
    <cellStyle name="Normal 58 18" xfId="4988"/>
    <cellStyle name="Normal 58 19" xfId="4989"/>
    <cellStyle name="Normal 58 2" xfId="4990"/>
    <cellStyle name="Normal 58 20" xfId="4991"/>
    <cellStyle name="Normal 58 3" xfId="4992"/>
    <cellStyle name="Normal 58 4" xfId="4993"/>
    <cellStyle name="Normal 58 5" xfId="4994"/>
    <cellStyle name="Normal 58 6" xfId="4995"/>
    <cellStyle name="Normal 58 7" xfId="4996"/>
    <cellStyle name="Normal 58 8" xfId="4997"/>
    <cellStyle name="Normal 58 9" xfId="4998"/>
    <cellStyle name="Normal 59" xfId="4999"/>
    <cellStyle name="Normal 59 10" xfId="5000"/>
    <cellStyle name="Normal 59 11" xfId="5001"/>
    <cellStyle name="Normal 59 12" xfId="5002"/>
    <cellStyle name="Normal 59 13" xfId="5003"/>
    <cellStyle name="Normal 59 14" xfId="5004"/>
    <cellStyle name="Normal 59 15" xfId="5005"/>
    <cellStyle name="Normal 59 16" xfId="5006"/>
    <cellStyle name="Normal 59 17" xfId="5007"/>
    <cellStyle name="Normal 59 18" xfId="5008"/>
    <cellStyle name="Normal 59 19" xfId="5009"/>
    <cellStyle name="Normal 59 2" xfId="5010"/>
    <cellStyle name="Normal 59 20" xfId="5011"/>
    <cellStyle name="Normal 59 3" xfId="5012"/>
    <cellStyle name="Normal 59 4" xfId="5013"/>
    <cellStyle name="Normal 59 5" xfId="5014"/>
    <cellStyle name="Normal 59 6" xfId="5015"/>
    <cellStyle name="Normal 59 7" xfId="5016"/>
    <cellStyle name="Normal 59 8" xfId="5017"/>
    <cellStyle name="Normal 59 9" xfId="5018"/>
    <cellStyle name="Normal 6" xfId="11"/>
    <cellStyle name="Normal 6 10" xfId="5019"/>
    <cellStyle name="Normal 6 11" xfId="5020"/>
    <cellStyle name="Normal 6 12" xfId="5021"/>
    <cellStyle name="Normal 6 13" xfId="5022"/>
    <cellStyle name="Normal 6 14" xfId="5023"/>
    <cellStyle name="Normal 6 15" xfId="5024"/>
    <cellStyle name="Normal 6 16" xfId="5025"/>
    <cellStyle name="Normal 6 17" xfId="5026"/>
    <cellStyle name="Normal 6 18" xfId="5027"/>
    <cellStyle name="Normal 6 19" xfId="5028"/>
    <cellStyle name="Normal 6 2" xfId="5029"/>
    <cellStyle name="Normal 6 2 2" xfId="5030"/>
    <cellStyle name="Normal 6 2 2 2" xfId="5031"/>
    <cellStyle name="Normal 6 2 2 3" xfId="5032"/>
    <cellStyle name="Normal 6 2 2 4" xfId="5033"/>
    <cellStyle name="Normal 6 2 2 5" xfId="5034"/>
    <cellStyle name="Normal 6 2 3" xfId="5035"/>
    <cellStyle name="Normal 6 2 4" xfId="5036"/>
    <cellStyle name="Normal 6 2 5" xfId="5037"/>
    <cellStyle name="Normal 6 20" xfId="5038"/>
    <cellStyle name="Normal 6 21" xfId="5039"/>
    <cellStyle name="Normal 6 22" xfId="5040"/>
    <cellStyle name="Normal 6 23" xfId="5041"/>
    <cellStyle name="Normal 6 24" xfId="5042"/>
    <cellStyle name="Normal 6 25" xfId="5043"/>
    <cellStyle name="Normal 6 26" xfId="5044"/>
    <cellStyle name="Normal 6 27" xfId="5045"/>
    <cellStyle name="Normal 6 28" xfId="5046"/>
    <cellStyle name="Normal 6 29" xfId="5047"/>
    <cellStyle name="Normal 6 3" xfId="5048"/>
    <cellStyle name="Normal 6 30" xfId="5049"/>
    <cellStyle name="Normal 6 31" xfId="5050"/>
    <cellStyle name="Normal 6 32" xfId="5051"/>
    <cellStyle name="Normal 6 33" xfId="5052"/>
    <cellStyle name="Normal 6 34" xfId="5053"/>
    <cellStyle name="Normal 6 35" xfId="5054"/>
    <cellStyle name="Normal 6 36" xfId="5055"/>
    <cellStyle name="Normal 6 37" xfId="5056"/>
    <cellStyle name="Normal 6 38" xfId="5057"/>
    <cellStyle name="Normal 6 39" xfId="5058"/>
    <cellStyle name="Normal 6 4" xfId="5059"/>
    <cellStyle name="Normal 6 40" xfId="5060"/>
    <cellStyle name="Normal 6 41" xfId="5061"/>
    <cellStyle name="Normal 6 42" xfId="5062"/>
    <cellStyle name="Normal 6 43" xfId="5063"/>
    <cellStyle name="Normal 6 44" xfId="5064"/>
    <cellStyle name="Normal 6 5" xfId="5065"/>
    <cellStyle name="Normal 6 6" xfId="5066"/>
    <cellStyle name="Normal 6 7" xfId="5067"/>
    <cellStyle name="Normal 6 8" xfId="5068"/>
    <cellStyle name="Normal 6 9" xfId="5069"/>
    <cellStyle name="Normal 60" xfId="5070"/>
    <cellStyle name="Normal 60 10" xfId="5071"/>
    <cellStyle name="Normal 60 11" xfId="5072"/>
    <cellStyle name="Normal 60 12" xfId="5073"/>
    <cellStyle name="Normal 60 13" xfId="5074"/>
    <cellStyle name="Normal 60 14" xfId="5075"/>
    <cellStyle name="Normal 60 15" xfId="5076"/>
    <cellStyle name="Normal 60 16" xfId="5077"/>
    <cellStyle name="Normal 60 17" xfId="5078"/>
    <cellStyle name="Normal 60 18" xfId="5079"/>
    <cellStyle name="Normal 60 19" xfId="5080"/>
    <cellStyle name="Normal 60 2" xfId="5081"/>
    <cellStyle name="Normal 60 20" xfId="5082"/>
    <cellStyle name="Normal 60 3" xfId="5083"/>
    <cellStyle name="Normal 60 4" xfId="5084"/>
    <cellStyle name="Normal 60 5" xfId="5085"/>
    <cellStyle name="Normal 60 6" xfId="5086"/>
    <cellStyle name="Normal 60 7" xfId="5087"/>
    <cellStyle name="Normal 60 8" xfId="5088"/>
    <cellStyle name="Normal 60 9" xfId="5089"/>
    <cellStyle name="Normal 61" xfId="5090"/>
    <cellStyle name="Normal 61 10" xfId="5091"/>
    <cellStyle name="Normal 61 11" xfId="5092"/>
    <cellStyle name="Normal 61 12" xfId="5093"/>
    <cellStyle name="Normal 61 13" xfId="5094"/>
    <cellStyle name="Normal 61 14" xfId="5095"/>
    <cellStyle name="Normal 61 15" xfId="5096"/>
    <cellStyle name="Normal 61 16" xfId="5097"/>
    <cellStyle name="Normal 61 17" xfId="5098"/>
    <cellStyle name="Normal 61 18" xfId="5099"/>
    <cellStyle name="Normal 61 19" xfId="5100"/>
    <cellStyle name="Normal 61 2" xfId="5101"/>
    <cellStyle name="Normal 61 20" xfId="5102"/>
    <cellStyle name="Normal 61 3" xfId="5103"/>
    <cellStyle name="Normal 61 4" xfId="5104"/>
    <cellStyle name="Normal 61 5" xfId="5105"/>
    <cellStyle name="Normal 61 6" xfId="5106"/>
    <cellStyle name="Normal 61 7" xfId="5107"/>
    <cellStyle name="Normal 61 8" xfId="5108"/>
    <cellStyle name="Normal 61 9" xfId="5109"/>
    <cellStyle name="Normal 62" xfId="5110"/>
    <cellStyle name="Normal 62 10" xfId="5111"/>
    <cellStyle name="Normal 62 11" xfId="5112"/>
    <cellStyle name="Normal 62 12" xfId="5113"/>
    <cellStyle name="Normal 62 13" xfId="5114"/>
    <cellStyle name="Normal 62 14" xfId="5115"/>
    <cellStyle name="Normal 62 15" xfId="5116"/>
    <cellStyle name="Normal 62 16" xfId="5117"/>
    <cellStyle name="Normal 62 17" xfId="5118"/>
    <cellStyle name="Normal 62 18" xfId="5119"/>
    <cellStyle name="Normal 62 19" xfId="5120"/>
    <cellStyle name="Normal 62 2" xfId="5121"/>
    <cellStyle name="Normal 62 20" xfId="5122"/>
    <cellStyle name="Normal 62 3" xfId="5123"/>
    <cellStyle name="Normal 62 4" xfId="5124"/>
    <cellStyle name="Normal 62 5" xfId="5125"/>
    <cellStyle name="Normal 62 6" xfId="5126"/>
    <cellStyle name="Normal 62 7" xfId="5127"/>
    <cellStyle name="Normal 62 8" xfId="5128"/>
    <cellStyle name="Normal 62 9" xfId="5129"/>
    <cellStyle name="Normal 63" xfId="5130"/>
    <cellStyle name="Normal 63 10" xfId="5131"/>
    <cellStyle name="Normal 63 11" xfId="5132"/>
    <cellStyle name="Normal 63 12" xfId="5133"/>
    <cellStyle name="Normal 63 13" xfId="5134"/>
    <cellStyle name="Normal 63 14" xfId="5135"/>
    <cellStyle name="Normal 63 15" xfId="5136"/>
    <cellStyle name="Normal 63 16" xfId="5137"/>
    <cellStyle name="Normal 63 17" xfId="5138"/>
    <cellStyle name="Normal 63 18" xfId="5139"/>
    <cellStyle name="Normal 63 19" xfId="5140"/>
    <cellStyle name="Normal 63 2" xfId="5141"/>
    <cellStyle name="Normal 63 20" xfId="5142"/>
    <cellStyle name="Normal 63 3" xfId="5143"/>
    <cellStyle name="Normal 63 4" xfId="5144"/>
    <cellStyle name="Normal 63 5" xfId="5145"/>
    <cellStyle name="Normal 63 6" xfId="5146"/>
    <cellStyle name="Normal 63 7" xfId="5147"/>
    <cellStyle name="Normal 63 8" xfId="5148"/>
    <cellStyle name="Normal 63 9" xfId="5149"/>
    <cellStyle name="Normal 64" xfId="5150"/>
    <cellStyle name="Normal 64 10" xfId="5151"/>
    <cellStyle name="Normal 64 11" xfId="5152"/>
    <cellStyle name="Normal 64 12" xfId="5153"/>
    <cellStyle name="Normal 64 13" xfId="5154"/>
    <cellStyle name="Normal 64 14" xfId="5155"/>
    <cellStyle name="Normal 64 15" xfId="5156"/>
    <cellStyle name="Normal 64 16" xfId="5157"/>
    <cellStyle name="Normal 64 17" xfId="5158"/>
    <cellStyle name="Normal 64 18" xfId="5159"/>
    <cellStyle name="Normal 64 19" xfId="5160"/>
    <cellStyle name="Normal 64 2" xfId="5161"/>
    <cellStyle name="Normal 64 20" xfId="5162"/>
    <cellStyle name="Normal 64 3" xfId="5163"/>
    <cellStyle name="Normal 64 4" xfId="5164"/>
    <cellStyle name="Normal 64 5" xfId="5165"/>
    <cellStyle name="Normal 64 6" xfId="5166"/>
    <cellStyle name="Normal 64 7" xfId="5167"/>
    <cellStyle name="Normal 64 8" xfId="5168"/>
    <cellStyle name="Normal 64 9" xfId="5169"/>
    <cellStyle name="Normal 65" xfId="5170"/>
    <cellStyle name="Normal 66" xfId="5171"/>
    <cellStyle name="Normal 67" xfId="5172"/>
    <cellStyle name="Normal 68" xfId="5173"/>
    <cellStyle name="Normal 68 10" xfId="5174"/>
    <cellStyle name="Normal 68 10 2" xfId="5175"/>
    <cellStyle name="Normal 68 10 2 2" xfId="5176"/>
    <cellStyle name="Normal 68 10 2 3" xfId="5177"/>
    <cellStyle name="Normal 68 10 2 4" xfId="5178"/>
    <cellStyle name="Normal 68 10 2 5" xfId="5179"/>
    <cellStyle name="Normal 68 10 3" xfId="5180"/>
    <cellStyle name="Normal 68 10 3 2" xfId="5181"/>
    <cellStyle name="Normal 68 10 3 3" xfId="5182"/>
    <cellStyle name="Normal 68 10 3 4" xfId="5183"/>
    <cellStyle name="Normal 68 10 3 5" xfId="5184"/>
    <cellStyle name="Normal 68 10 4" xfId="5185"/>
    <cellStyle name="Normal 68 10 4 2" xfId="5186"/>
    <cellStyle name="Normal 68 10 4 3" xfId="5187"/>
    <cellStyle name="Normal 68 10 4 4" xfId="5188"/>
    <cellStyle name="Normal 68 10 4 5" xfId="5189"/>
    <cellStyle name="Normal 68 10 5" xfId="5190"/>
    <cellStyle name="Normal 68 10 6" xfId="5191"/>
    <cellStyle name="Normal 68 10 7" xfId="5192"/>
    <cellStyle name="Normal 68 10 8" xfId="5193"/>
    <cellStyle name="Normal 68 11" xfId="5194"/>
    <cellStyle name="Normal 68 11 2" xfId="5195"/>
    <cellStyle name="Normal 68 11 2 2" xfId="5196"/>
    <cellStyle name="Normal 68 11 2 3" xfId="5197"/>
    <cellStyle name="Normal 68 11 2 4" xfId="5198"/>
    <cellStyle name="Normal 68 11 2 5" xfId="5199"/>
    <cellStyle name="Normal 68 11 3" xfId="5200"/>
    <cellStyle name="Normal 68 11 3 2" xfId="5201"/>
    <cellStyle name="Normal 68 11 3 3" xfId="5202"/>
    <cellStyle name="Normal 68 11 3 4" xfId="5203"/>
    <cellStyle name="Normal 68 11 3 5" xfId="5204"/>
    <cellStyle name="Normal 68 11 4" xfId="5205"/>
    <cellStyle name="Normal 68 11 4 2" xfId="5206"/>
    <cellStyle name="Normal 68 11 4 3" xfId="5207"/>
    <cellStyle name="Normal 68 11 4 4" xfId="5208"/>
    <cellStyle name="Normal 68 11 4 5" xfId="5209"/>
    <cellStyle name="Normal 68 11 5" xfId="5210"/>
    <cellStyle name="Normal 68 11 6" xfId="5211"/>
    <cellStyle name="Normal 68 11 7" xfId="5212"/>
    <cellStyle name="Normal 68 11 8" xfId="5213"/>
    <cellStyle name="Normal 68 12" xfId="5214"/>
    <cellStyle name="Normal 68 12 2" xfId="5215"/>
    <cellStyle name="Normal 68 12 3" xfId="5216"/>
    <cellStyle name="Normal 68 12 4" xfId="5217"/>
    <cellStyle name="Normal 68 12 5" xfId="5218"/>
    <cellStyle name="Normal 68 13" xfId="5219"/>
    <cellStyle name="Normal 68 13 2" xfId="5220"/>
    <cellStyle name="Normal 68 13 3" xfId="5221"/>
    <cellStyle name="Normal 68 13 4" xfId="5222"/>
    <cellStyle name="Normal 68 13 5" xfId="5223"/>
    <cellStyle name="Normal 68 14" xfId="5224"/>
    <cellStyle name="Normal 68 14 2" xfId="5225"/>
    <cellStyle name="Normal 68 14 3" xfId="5226"/>
    <cellStyle name="Normal 68 14 4" xfId="5227"/>
    <cellStyle name="Normal 68 14 5" xfId="5228"/>
    <cellStyle name="Normal 68 15" xfId="5229"/>
    <cellStyle name="Normal 68 16" xfId="5230"/>
    <cellStyle name="Normal 68 17" xfId="5231"/>
    <cellStyle name="Normal 68 18" xfId="5232"/>
    <cellStyle name="Normal 68 2" xfId="5233"/>
    <cellStyle name="Normal 68 2 2" xfId="5234"/>
    <cellStyle name="Normal 68 2 2 2" xfId="5235"/>
    <cellStyle name="Normal 68 2 2 3" xfId="5236"/>
    <cellStyle name="Normal 68 2 2 4" xfId="5237"/>
    <cellStyle name="Normal 68 2 2 5" xfId="5238"/>
    <cellStyle name="Normal 68 2 3" xfId="5239"/>
    <cellStyle name="Normal 68 2 3 2" xfId="5240"/>
    <cellStyle name="Normal 68 2 3 3" xfId="5241"/>
    <cellStyle name="Normal 68 2 3 4" xfId="5242"/>
    <cellStyle name="Normal 68 2 3 5" xfId="5243"/>
    <cellStyle name="Normal 68 2 4" xfId="5244"/>
    <cellStyle name="Normal 68 2 4 2" xfId="5245"/>
    <cellStyle name="Normal 68 2 4 3" xfId="5246"/>
    <cellStyle name="Normal 68 2 4 4" xfId="5247"/>
    <cellStyle name="Normal 68 2 4 5" xfId="5248"/>
    <cellStyle name="Normal 68 2 5" xfId="5249"/>
    <cellStyle name="Normal 68 2 6" xfId="5250"/>
    <cellStyle name="Normal 68 2 7" xfId="5251"/>
    <cellStyle name="Normal 68 2 8" xfId="5252"/>
    <cellStyle name="Normal 68 3" xfId="5253"/>
    <cellStyle name="Normal 68 3 2" xfId="5254"/>
    <cellStyle name="Normal 68 3 2 2" xfId="5255"/>
    <cellStyle name="Normal 68 3 2 3" xfId="5256"/>
    <cellStyle name="Normal 68 3 2 4" xfId="5257"/>
    <cellStyle name="Normal 68 3 2 5" xfId="5258"/>
    <cellStyle name="Normal 68 3 3" xfId="5259"/>
    <cellStyle name="Normal 68 3 3 2" xfId="5260"/>
    <cellStyle name="Normal 68 3 3 3" xfId="5261"/>
    <cellStyle name="Normal 68 3 3 4" xfId="5262"/>
    <cellStyle name="Normal 68 3 3 5" xfId="5263"/>
    <cellStyle name="Normal 68 3 4" xfId="5264"/>
    <cellStyle name="Normal 68 3 4 2" xfId="5265"/>
    <cellStyle name="Normal 68 3 4 3" xfId="5266"/>
    <cellStyle name="Normal 68 3 4 4" xfId="5267"/>
    <cellStyle name="Normal 68 3 4 5" xfId="5268"/>
    <cellStyle name="Normal 68 3 5" xfId="5269"/>
    <cellStyle name="Normal 68 3 6" xfId="5270"/>
    <cellStyle name="Normal 68 3 7" xfId="5271"/>
    <cellStyle name="Normal 68 3 8" xfId="5272"/>
    <cellStyle name="Normal 68 4" xfId="5273"/>
    <cellStyle name="Normal 68 4 2" xfId="5274"/>
    <cellStyle name="Normal 68 4 2 2" xfId="5275"/>
    <cellStyle name="Normal 68 4 2 3" xfId="5276"/>
    <cellStyle name="Normal 68 4 2 4" xfId="5277"/>
    <cellStyle name="Normal 68 4 2 5" xfId="5278"/>
    <cellStyle name="Normal 68 4 3" xfId="5279"/>
    <cellStyle name="Normal 68 4 3 2" xfId="5280"/>
    <cellStyle name="Normal 68 4 3 3" xfId="5281"/>
    <cellStyle name="Normal 68 4 3 4" xfId="5282"/>
    <cellStyle name="Normal 68 4 3 5" xfId="5283"/>
    <cellStyle name="Normal 68 4 4" xfId="5284"/>
    <cellStyle name="Normal 68 4 4 2" xfId="5285"/>
    <cellStyle name="Normal 68 4 4 3" xfId="5286"/>
    <cellStyle name="Normal 68 4 4 4" xfId="5287"/>
    <cellStyle name="Normal 68 4 4 5" xfId="5288"/>
    <cellStyle name="Normal 68 4 5" xfId="5289"/>
    <cellStyle name="Normal 68 4 6" xfId="5290"/>
    <cellStyle name="Normal 68 4 7" xfId="5291"/>
    <cellStyle name="Normal 68 4 8" xfId="5292"/>
    <cellStyle name="Normal 68 5" xfId="5293"/>
    <cellStyle name="Normal 68 5 2" xfId="5294"/>
    <cellStyle name="Normal 68 5 2 2" xfId="5295"/>
    <cellStyle name="Normal 68 5 2 3" xfId="5296"/>
    <cellStyle name="Normal 68 5 2 4" xfId="5297"/>
    <cellStyle name="Normal 68 5 2 5" xfId="5298"/>
    <cellStyle name="Normal 68 5 3" xfId="5299"/>
    <cellStyle name="Normal 68 5 3 2" xfId="5300"/>
    <cellStyle name="Normal 68 5 3 3" xfId="5301"/>
    <cellStyle name="Normal 68 5 3 4" xfId="5302"/>
    <cellStyle name="Normal 68 5 3 5" xfId="5303"/>
    <cellStyle name="Normal 68 5 4" xfId="5304"/>
    <cellStyle name="Normal 68 5 4 2" xfId="5305"/>
    <cellStyle name="Normal 68 5 4 3" xfId="5306"/>
    <cellStyle name="Normal 68 5 4 4" xfId="5307"/>
    <cellStyle name="Normal 68 5 4 5" xfId="5308"/>
    <cellStyle name="Normal 68 5 5" xfId="5309"/>
    <cellStyle name="Normal 68 5 6" xfId="5310"/>
    <cellStyle name="Normal 68 5 7" xfId="5311"/>
    <cellStyle name="Normal 68 5 8" xfId="5312"/>
    <cellStyle name="Normal 68 6" xfId="5313"/>
    <cellStyle name="Normal 68 6 2" xfId="5314"/>
    <cellStyle name="Normal 68 6 2 2" xfId="5315"/>
    <cellStyle name="Normal 68 6 2 3" xfId="5316"/>
    <cellStyle name="Normal 68 6 2 4" xfId="5317"/>
    <cellStyle name="Normal 68 6 2 5" xfId="5318"/>
    <cellStyle name="Normal 68 6 3" xfId="5319"/>
    <cellStyle name="Normal 68 6 3 2" xfId="5320"/>
    <cellStyle name="Normal 68 6 3 3" xfId="5321"/>
    <cellStyle name="Normal 68 6 3 4" xfId="5322"/>
    <cellStyle name="Normal 68 6 3 5" xfId="5323"/>
    <cellStyle name="Normal 68 6 4" xfId="5324"/>
    <cellStyle name="Normal 68 6 4 2" xfId="5325"/>
    <cellStyle name="Normal 68 6 4 3" xfId="5326"/>
    <cellStyle name="Normal 68 6 4 4" xfId="5327"/>
    <cellStyle name="Normal 68 6 4 5" xfId="5328"/>
    <cellStyle name="Normal 68 6 5" xfId="5329"/>
    <cellStyle name="Normal 68 6 6" xfId="5330"/>
    <cellStyle name="Normal 68 6 7" xfId="5331"/>
    <cellStyle name="Normal 68 6 8" xfId="5332"/>
    <cellStyle name="Normal 68 7" xfId="5333"/>
    <cellStyle name="Normal 68 7 2" xfId="5334"/>
    <cellStyle name="Normal 68 7 2 2" xfId="5335"/>
    <cellStyle name="Normal 68 7 2 3" xfId="5336"/>
    <cellStyle name="Normal 68 7 2 4" xfId="5337"/>
    <cellStyle name="Normal 68 7 2 5" xfId="5338"/>
    <cellStyle name="Normal 68 7 3" xfId="5339"/>
    <cellStyle name="Normal 68 7 3 2" xfId="5340"/>
    <cellStyle name="Normal 68 7 3 3" xfId="5341"/>
    <cellStyle name="Normal 68 7 3 4" xfId="5342"/>
    <cellStyle name="Normal 68 7 3 5" xfId="5343"/>
    <cellStyle name="Normal 68 7 4" xfId="5344"/>
    <cellStyle name="Normal 68 7 4 2" xfId="5345"/>
    <cellStyle name="Normal 68 7 4 3" xfId="5346"/>
    <cellStyle name="Normal 68 7 4 4" xfId="5347"/>
    <cellStyle name="Normal 68 7 4 5" xfId="5348"/>
    <cellStyle name="Normal 68 7 5" xfId="5349"/>
    <cellStyle name="Normal 68 7 6" xfId="5350"/>
    <cellStyle name="Normal 68 7 7" xfId="5351"/>
    <cellStyle name="Normal 68 7 8" xfId="5352"/>
    <cellStyle name="Normal 68 8" xfId="5353"/>
    <cellStyle name="Normal 68 8 2" xfId="5354"/>
    <cellStyle name="Normal 68 8 2 2" xfId="5355"/>
    <cellStyle name="Normal 68 8 2 3" xfId="5356"/>
    <cellStyle name="Normal 68 8 2 4" xfId="5357"/>
    <cellStyle name="Normal 68 8 2 5" xfId="5358"/>
    <cellStyle name="Normal 68 8 3" xfId="5359"/>
    <cellStyle name="Normal 68 8 3 2" xfId="5360"/>
    <cellStyle name="Normal 68 8 3 3" xfId="5361"/>
    <cellStyle name="Normal 68 8 3 4" xfId="5362"/>
    <cellStyle name="Normal 68 8 3 5" xfId="5363"/>
    <cellStyle name="Normal 68 8 4" xfId="5364"/>
    <cellStyle name="Normal 68 8 4 2" xfId="5365"/>
    <cellStyle name="Normal 68 8 4 3" xfId="5366"/>
    <cellStyle name="Normal 68 8 4 4" xfId="5367"/>
    <cellStyle name="Normal 68 8 4 5" xfId="5368"/>
    <cellStyle name="Normal 68 8 5" xfId="5369"/>
    <cellStyle name="Normal 68 8 6" xfId="5370"/>
    <cellStyle name="Normal 68 8 7" xfId="5371"/>
    <cellStyle name="Normal 68 8 8" xfId="5372"/>
    <cellStyle name="Normal 68 9" xfId="5373"/>
    <cellStyle name="Normal 68 9 2" xfId="5374"/>
    <cellStyle name="Normal 68 9 2 2" xfId="5375"/>
    <cellStyle name="Normal 68 9 2 3" xfId="5376"/>
    <cellStyle name="Normal 68 9 2 4" xfId="5377"/>
    <cellStyle name="Normal 68 9 2 5" xfId="5378"/>
    <cellStyle name="Normal 68 9 3" xfId="5379"/>
    <cellStyle name="Normal 68 9 3 2" xfId="5380"/>
    <cellStyle name="Normal 68 9 3 3" xfId="5381"/>
    <cellStyle name="Normal 68 9 3 4" xfId="5382"/>
    <cellStyle name="Normal 68 9 3 5" xfId="5383"/>
    <cellStyle name="Normal 68 9 4" xfId="5384"/>
    <cellStyle name="Normal 68 9 4 2" xfId="5385"/>
    <cellStyle name="Normal 68 9 4 3" xfId="5386"/>
    <cellStyle name="Normal 68 9 4 4" xfId="5387"/>
    <cellStyle name="Normal 68 9 4 5" xfId="5388"/>
    <cellStyle name="Normal 68 9 5" xfId="5389"/>
    <cellStyle name="Normal 68 9 6" xfId="5390"/>
    <cellStyle name="Normal 68 9 7" xfId="5391"/>
    <cellStyle name="Normal 68 9 8" xfId="5392"/>
    <cellStyle name="Normal 69" xfId="5393"/>
    <cellStyle name="Normal 69 10" xfId="5394"/>
    <cellStyle name="Normal 69 10 2" xfId="5395"/>
    <cellStyle name="Normal 69 10 2 2" xfId="5396"/>
    <cellStyle name="Normal 69 10 2 3" xfId="5397"/>
    <cellStyle name="Normal 69 10 2 4" xfId="5398"/>
    <cellStyle name="Normal 69 10 2 5" xfId="5399"/>
    <cellStyle name="Normal 69 10 3" xfId="5400"/>
    <cellStyle name="Normal 69 10 3 2" xfId="5401"/>
    <cellStyle name="Normal 69 10 3 3" xfId="5402"/>
    <cellStyle name="Normal 69 10 3 4" xfId="5403"/>
    <cellStyle name="Normal 69 10 3 5" xfId="5404"/>
    <cellStyle name="Normal 69 10 4" xfId="5405"/>
    <cellStyle name="Normal 69 10 4 2" xfId="5406"/>
    <cellStyle name="Normal 69 10 4 3" xfId="5407"/>
    <cellStyle name="Normal 69 10 4 4" xfId="5408"/>
    <cellStyle name="Normal 69 10 4 5" xfId="5409"/>
    <cellStyle name="Normal 69 10 5" xfId="5410"/>
    <cellStyle name="Normal 69 10 6" xfId="5411"/>
    <cellStyle name="Normal 69 10 7" xfId="5412"/>
    <cellStyle name="Normal 69 10 8" xfId="5413"/>
    <cellStyle name="Normal 69 11" xfId="5414"/>
    <cellStyle name="Normal 69 11 2" xfId="5415"/>
    <cellStyle name="Normal 69 11 2 2" xfId="5416"/>
    <cellStyle name="Normal 69 11 2 3" xfId="5417"/>
    <cellStyle name="Normal 69 11 2 4" xfId="5418"/>
    <cellStyle name="Normal 69 11 2 5" xfId="5419"/>
    <cellStyle name="Normal 69 11 3" xfId="5420"/>
    <cellStyle name="Normal 69 11 3 2" xfId="5421"/>
    <cellStyle name="Normal 69 11 3 3" xfId="5422"/>
    <cellStyle name="Normal 69 11 3 4" xfId="5423"/>
    <cellStyle name="Normal 69 11 3 5" xfId="5424"/>
    <cellStyle name="Normal 69 11 4" xfId="5425"/>
    <cellStyle name="Normal 69 11 4 2" xfId="5426"/>
    <cellStyle name="Normal 69 11 4 3" xfId="5427"/>
    <cellStyle name="Normal 69 11 4 4" xfId="5428"/>
    <cellStyle name="Normal 69 11 4 5" xfId="5429"/>
    <cellStyle name="Normal 69 11 5" xfId="5430"/>
    <cellStyle name="Normal 69 11 6" xfId="5431"/>
    <cellStyle name="Normal 69 11 7" xfId="5432"/>
    <cellStyle name="Normal 69 11 8" xfId="5433"/>
    <cellStyle name="Normal 69 12" xfId="5434"/>
    <cellStyle name="Normal 69 12 2" xfId="5435"/>
    <cellStyle name="Normal 69 12 3" xfId="5436"/>
    <cellStyle name="Normal 69 12 4" xfId="5437"/>
    <cellStyle name="Normal 69 12 5" xfId="5438"/>
    <cellStyle name="Normal 69 13" xfId="5439"/>
    <cellStyle name="Normal 69 13 2" xfId="5440"/>
    <cellStyle name="Normal 69 13 3" xfId="5441"/>
    <cellStyle name="Normal 69 13 4" xfId="5442"/>
    <cellStyle name="Normal 69 13 5" xfId="5443"/>
    <cellStyle name="Normal 69 14" xfId="5444"/>
    <cellStyle name="Normal 69 14 2" xfId="5445"/>
    <cellStyle name="Normal 69 14 3" xfId="5446"/>
    <cellStyle name="Normal 69 14 4" xfId="5447"/>
    <cellStyle name="Normal 69 14 5" xfId="5448"/>
    <cellStyle name="Normal 69 15" xfId="5449"/>
    <cellStyle name="Normal 69 16" xfId="5450"/>
    <cellStyle name="Normal 69 17" xfId="5451"/>
    <cellStyle name="Normal 69 18" xfId="5452"/>
    <cellStyle name="Normal 69 2" xfId="5453"/>
    <cellStyle name="Normal 69 2 2" xfId="5454"/>
    <cellStyle name="Normal 69 2 2 2" xfId="5455"/>
    <cellStyle name="Normal 69 2 2 3" xfId="5456"/>
    <cellStyle name="Normal 69 2 2 4" xfId="5457"/>
    <cellStyle name="Normal 69 2 2 5" xfId="5458"/>
    <cellStyle name="Normal 69 2 3" xfId="5459"/>
    <cellStyle name="Normal 69 2 3 2" xfId="5460"/>
    <cellStyle name="Normal 69 2 3 3" xfId="5461"/>
    <cellStyle name="Normal 69 2 3 4" xfId="5462"/>
    <cellStyle name="Normal 69 2 3 5" xfId="5463"/>
    <cellStyle name="Normal 69 2 4" xfId="5464"/>
    <cellStyle name="Normal 69 2 4 2" xfId="5465"/>
    <cellStyle name="Normal 69 2 4 3" xfId="5466"/>
    <cellStyle name="Normal 69 2 4 4" xfId="5467"/>
    <cellStyle name="Normal 69 2 4 5" xfId="5468"/>
    <cellStyle name="Normal 69 2 5" xfId="5469"/>
    <cellStyle name="Normal 69 2 6" xfId="5470"/>
    <cellStyle name="Normal 69 2 7" xfId="5471"/>
    <cellStyle name="Normal 69 2 8" xfId="5472"/>
    <cellStyle name="Normal 69 3" xfId="5473"/>
    <cellStyle name="Normal 69 3 2" xfId="5474"/>
    <cellStyle name="Normal 69 3 2 2" xfId="5475"/>
    <cellStyle name="Normal 69 3 2 3" xfId="5476"/>
    <cellStyle name="Normal 69 3 2 4" xfId="5477"/>
    <cellStyle name="Normal 69 3 2 5" xfId="5478"/>
    <cellStyle name="Normal 69 3 3" xfId="5479"/>
    <cellStyle name="Normal 69 3 3 2" xfId="5480"/>
    <cellStyle name="Normal 69 3 3 3" xfId="5481"/>
    <cellStyle name="Normal 69 3 3 4" xfId="5482"/>
    <cellStyle name="Normal 69 3 3 5" xfId="5483"/>
    <cellStyle name="Normal 69 3 4" xfId="5484"/>
    <cellStyle name="Normal 69 3 4 2" xfId="5485"/>
    <cellStyle name="Normal 69 3 4 3" xfId="5486"/>
    <cellStyle name="Normal 69 3 4 4" xfId="5487"/>
    <cellStyle name="Normal 69 3 4 5" xfId="5488"/>
    <cellStyle name="Normal 69 3 5" xfId="5489"/>
    <cellStyle name="Normal 69 3 6" xfId="5490"/>
    <cellStyle name="Normal 69 3 7" xfId="5491"/>
    <cellStyle name="Normal 69 3 8" xfId="5492"/>
    <cellStyle name="Normal 69 4" xfId="5493"/>
    <cellStyle name="Normal 69 4 2" xfId="5494"/>
    <cellStyle name="Normal 69 4 2 2" xfId="5495"/>
    <cellStyle name="Normal 69 4 2 3" xfId="5496"/>
    <cellStyle name="Normal 69 4 2 4" xfId="5497"/>
    <cellStyle name="Normal 69 4 2 5" xfId="5498"/>
    <cellStyle name="Normal 69 4 3" xfId="5499"/>
    <cellStyle name="Normal 69 4 3 2" xfId="5500"/>
    <cellStyle name="Normal 69 4 3 3" xfId="5501"/>
    <cellStyle name="Normal 69 4 3 4" xfId="5502"/>
    <cellStyle name="Normal 69 4 3 5" xfId="5503"/>
    <cellStyle name="Normal 69 4 4" xfId="5504"/>
    <cellStyle name="Normal 69 4 4 2" xfId="5505"/>
    <cellStyle name="Normal 69 4 4 3" xfId="5506"/>
    <cellStyle name="Normal 69 4 4 4" xfId="5507"/>
    <cellStyle name="Normal 69 4 4 5" xfId="5508"/>
    <cellStyle name="Normal 69 4 5" xfId="5509"/>
    <cellStyle name="Normal 69 4 6" xfId="5510"/>
    <cellStyle name="Normal 69 4 7" xfId="5511"/>
    <cellStyle name="Normal 69 4 8" xfId="5512"/>
    <cellStyle name="Normal 69 5" xfId="5513"/>
    <cellStyle name="Normal 69 5 2" xfId="5514"/>
    <cellStyle name="Normal 69 5 2 2" xfId="5515"/>
    <cellStyle name="Normal 69 5 2 3" xfId="5516"/>
    <cellStyle name="Normal 69 5 2 4" xfId="5517"/>
    <cellStyle name="Normal 69 5 2 5" xfId="5518"/>
    <cellStyle name="Normal 69 5 3" xfId="5519"/>
    <cellStyle name="Normal 69 5 3 2" xfId="5520"/>
    <cellStyle name="Normal 69 5 3 3" xfId="5521"/>
    <cellStyle name="Normal 69 5 3 4" xfId="5522"/>
    <cellStyle name="Normal 69 5 3 5" xfId="5523"/>
    <cellStyle name="Normal 69 5 4" xfId="5524"/>
    <cellStyle name="Normal 69 5 4 2" xfId="5525"/>
    <cellStyle name="Normal 69 5 4 3" xfId="5526"/>
    <cellStyle name="Normal 69 5 4 4" xfId="5527"/>
    <cellStyle name="Normal 69 5 4 5" xfId="5528"/>
    <cellStyle name="Normal 69 5 5" xfId="5529"/>
    <cellStyle name="Normal 69 5 6" xfId="5530"/>
    <cellStyle name="Normal 69 5 7" xfId="5531"/>
    <cellStyle name="Normal 69 5 8" xfId="5532"/>
    <cellStyle name="Normal 69 6" xfId="5533"/>
    <cellStyle name="Normal 69 6 2" xfId="5534"/>
    <cellStyle name="Normal 69 6 2 2" xfId="5535"/>
    <cellStyle name="Normal 69 6 2 3" xfId="5536"/>
    <cellStyle name="Normal 69 6 2 4" xfId="5537"/>
    <cellStyle name="Normal 69 6 2 5" xfId="5538"/>
    <cellStyle name="Normal 69 6 3" xfId="5539"/>
    <cellStyle name="Normal 69 6 3 2" xfId="5540"/>
    <cellStyle name="Normal 69 6 3 3" xfId="5541"/>
    <cellStyle name="Normal 69 6 3 4" xfId="5542"/>
    <cellStyle name="Normal 69 6 3 5" xfId="5543"/>
    <cellStyle name="Normal 69 6 4" xfId="5544"/>
    <cellStyle name="Normal 69 6 4 2" xfId="5545"/>
    <cellStyle name="Normal 69 6 4 3" xfId="5546"/>
    <cellStyle name="Normal 69 6 4 4" xfId="5547"/>
    <cellStyle name="Normal 69 6 4 5" xfId="5548"/>
    <cellStyle name="Normal 69 6 5" xfId="5549"/>
    <cellStyle name="Normal 69 6 6" xfId="5550"/>
    <cellStyle name="Normal 69 6 7" xfId="5551"/>
    <cellStyle name="Normal 69 6 8" xfId="5552"/>
    <cellStyle name="Normal 69 7" xfId="5553"/>
    <cellStyle name="Normal 69 7 2" xfId="5554"/>
    <cellStyle name="Normal 69 7 2 2" xfId="5555"/>
    <cellStyle name="Normal 69 7 2 3" xfId="5556"/>
    <cellStyle name="Normal 69 7 2 4" xfId="5557"/>
    <cellStyle name="Normal 69 7 2 5" xfId="5558"/>
    <cellStyle name="Normal 69 7 3" xfId="5559"/>
    <cellStyle name="Normal 69 7 3 2" xfId="5560"/>
    <cellStyle name="Normal 69 7 3 3" xfId="5561"/>
    <cellStyle name="Normal 69 7 3 4" xfId="5562"/>
    <cellStyle name="Normal 69 7 3 5" xfId="5563"/>
    <cellStyle name="Normal 69 7 4" xfId="5564"/>
    <cellStyle name="Normal 69 7 4 2" xfId="5565"/>
    <cellStyle name="Normal 69 7 4 3" xfId="5566"/>
    <cellStyle name="Normal 69 7 4 4" xfId="5567"/>
    <cellStyle name="Normal 69 7 4 5" xfId="5568"/>
    <cellStyle name="Normal 69 7 5" xfId="5569"/>
    <cellStyle name="Normal 69 7 6" xfId="5570"/>
    <cellStyle name="Normal 69 7 7" xfId="5571"/>
    <cellStyle name="Normal 69 7 8" xfId="5572"/>
    <cellStyle name="Normal 69 8" xfId="5573"/>
    <cellStyle name="Normal 69 8 2" xfId="5574"/>
    <cellStyle name="Normal 69 8 2 2" xfId="5575"/>
    <cellStyle name="Normal 69 8 2 3" xfId="5576"/>
    <cellStyle name="Normal 69 8 2 4" xfId="5577"/>
    <cellStyle name="Normal 69 8 2 5" xfId="5578"/>
    <cellStyle name="Normal 69 8 3" xfId="5579"/>
    <cellStyle name="Normal 69 8 3 2" xfId="5580"/>
    <cellStyle name="Normal 69 8 3 3" xfId="5581"/>
    <cellStyle name="Normal 69 8 3 4" xfId="5582"/>
    <cellStyle name="Normal 69 8 3 5" xfId="5583"/>
    <cellStyle name="Normal 69 8 4" xfId="5584"/>
    <cellStyle name="Normal 69 8 4 2" xfId="5585"/>
    <cellStyle name="Normal 69 8 4 3" xfId="5586"/>
    <cellStyle name="Normal 69 8 4 4" xfId="5587"/>
    <cellStyle name="Normal 69 8 4 5" xfId="5588"/>
    <cellStyle name="Normal 69 8 5" xfId="5589"/>
    <cellStyle name="Normal 69 8 6" xfId="5590"/>
    <cellStyle name="Normal 69 8 7" xfId="5591"/>
    <cellStyle name="Normal 69 8 8" xfId="5592"/>
    <cellStyle name="Normal 69 9" xfId="5593"/>
    <cellStyle name="Normal 69 9 2" xfId="5594"/>
    <cellStyle name="Normal 69 9 2 2" xfId="5595"/>
    <cellStyle name="Normal 69 9 2 3" xfId="5596"/>
    <cellStyle name="Normal 69 9 2 4" xfId="5597"/>
    <cellStyle name="Normal 69 9 2 5" xfId="5598"/>
    <cellStyle name="Normal 69 9 3" xfId="5599"/>
    <cellStyle name="Normal 69 9 3 2" xfId="5600"/>
    <cellStyle name="Normal 69 9 3 3" xfId="5601"/>
    <cellStyle name="Normal 69 9 3 4" xfId="5602"/>
    <cellStyle name="Normal 69 9 3 5" xfId="5603"/>
    <cellStyle name="Normal 69 9 4" xfId="5604"/>
    <cellStyle name="Normal 69 9 4 2" xfId="5605"/>
    <cellStyle name="Normal 69 9 4 3" xfId="5606"/>
    <cellStyle name="Normal 69 9 4 4" xfId="5607"/>
    <cellStyle name="Normal 69 9 4 5" xfId="5608"/>
    <cellStyle name="Normal 69 9 5" xfId="5609"/>
    <cellStyle name="Normal 69 9 6" xfId="5610"/>
    <cellStyle name="Normal 69 9 7" xfId="5611"/>
    <cellStyle name="Normal 69 9 8" xfId="5612"/>
    <cellStyle name="Normal 7" xfId="12"/>
    <cellStyle name="Normal 7 10" xfId="5613"/>
    <cellStyle name="Normal 7 11" xfId="5614"/>
    <cellStyle name="Normal 7 12" xfId="5615"/>
    <cellStyle name="Normal 7 13" xfId="5616"/>
    <cellStyle name="Normal 7 14" xfId="5617"/>
    <cellStyle name="Normal 7 15" xfId="5618"/>
    <cellStyle name="Normal 7 16" xfId="5619"/>
    <cellStyle name="Normal 7 17" xfId="5620"/>
    <cellStyle name="Normal 7 18" xfId="5621"/>
    <cellStyle name="Normal 7 19" xfId="5622"/>
    <cellStyle name="Normal 7 2" xfId="5623"/>
    <cellStyle name="Normal 7 20" xfId="5624"/>
    <cellStyle name="Normal 7 21" xfId="5625"/>
    <cellStyle name="Normal 7 3" xfId="5626"/>
    <cellStyle name="Normal 7 4" xfId="5627"/>
    <cellStyle name="Normal 7 5" xfId="5628"/>
    <cellStyle name="Normal 7 6" xfId="5629"/>
    <cellStyle name="Normal 7 7" xfId="5630"/>
    <cellStyle name="Normal 7 8" xfId="5631"/>
    <cellStyle name="Normal 7 9" xfId="5632"/>
    <cellStyle name="Normal 70" xfId="5633"/>
    <cellStyle name="Normal 70 10" xfId="5634"/>
    <cellStyle name="Normal 70 10 2" xfId="5635"/>
    <cellStyle name="Normal 70 10 2 2" xfId="5636"/>
    <cellStyle name="Normal 70 10 2 3" xfId="5637"/>
    <cellStyle name="Normal 70 10 2 4" xfId="5638"/>
    <cellStyle name="Normal 70 10 2 5" xfId="5639"/>
    <cellStyle name="Normal 70 10 3" xfId="5640"/>
    <cellStyle name="Normal 70 10 3 2" xfId="5641"/>
    <cellStyle name="Normal 70 10 3 3" xfId="5642"/>
    <cellStyle name="Normal 70 10 3 4" xfId="5643"/>
    <cellStyle name="Normal 70 10 3 5" xfId="5644"/>
    <cellStyle name="Normal 70 10 4" xfId="5645"/>
    <cellStyle name="Normal 70 10 4 2" xfId="5646"/>
    <cellStyle name="Normal 70 10 4 3" xfId="5647"/>
    <cellStyle name="Normal 70 10 4 4" xfId="5648"/>
    <cellStyle name="Normal 70 10 4 5" xfId="5649"/>
    <cellStyle name="Normal 70 10 5" xfId="5650"/>
    <cellStyle name="Normal 70 10 6" xfId="5651"/>
    <cellStyle name="Normal 70 10 7" xfId="5652"/>
    <cellStyle name="Normal 70 10 8" xfId="5653"/>
    <cellStyle name="Normal 70 11" xfId="5654"/>
    <cellStyle name="Normal 70 11 2" xfId="5655"/>
    <cellStyle name="Normal 70 11 2 2" xfId="5656"/>
    <cellStyle name="Normal 70 11 2 3" xfId="5657"/>
    <cellStyle name="Normal 70 11 2 4" xfId="5658"/>
    <cellStyle name="Normal 70 11 2 5" xfId="5659"/>
    <cellStyle name="Normal 70 11 3" xfId="5660"/>
    <cellStyle name="Normal 70 11 3 2" xfId="5661"/>
    <cellStyle name="Normal 70 11 3 3" xfId="5662"/>
    <cellStyle name="Normal 70 11 3 4" xfId="5663"/>
    <cellStyle name="Normal 70 11 3 5" xfId="5664"/>
    <cellStyle name="Normal 70 11 4" xfId="5665"/>
    <cellStyle name="Normal 70 11 4 2" xfId="5666"/>
    <cellStyle name="Normal 70 11 4 3" xfId="5667"/>
    <cellStyle name="Normal 70 11 4 4" xfId="5668"/>
    <cellStyle name="Normal 70 11 4 5" xfId="5669"/>
    <cellStyle name="Normal 70 11 5" xfId="5670"/>
    <cellStyle name="Normal 70 11 6" xfId="5671"/>
    <cellStyle name="Normal 70 11 7" xfId="5672"/>
    <cellStyle name="Normal 70 11 8" xfId="5673"/>
    <cellStyle name="Normal 70 12" xfId="5674"/>
    <cellStyle name="Normal 70 12 2" xfId="5675"/>
    <cellStyle name="Normal 70 12 3" xfId="5676"/>
    <cellStyle name="Normal 70 12 4" xfId="5677"/>
    <cellStyle name="Normal 70 12 5" xfId="5678"/>
    <cellStyle name="Normal 70 13" xfId="5679"/>
    <cellStyle name="Normal 70 13 2" xfId="5680"/>
    <cellStyle name="Normal 70 13 3" xfId="5681"/>
    <cellStyle name="Normal 70 13 4" xfId="5682"/>
    <cellStyle name="Normal 70 13 5" xfId="5683"/>
    <cellStyle name="Normal 70 14" xfId="5684"/>
    <cellStyle name="Normal 70 14 2" xfId="5685"/>
    <cellStyle name="Normal 70 14 3" xfId="5686"/>
    <cellStyle name="Normal 70 14 4" xfId="5687"/>
    <cellStyle name="Normal 70 14 5" xfId="5688"/>
    <cellStyle name="Normal 70 15" xfId="5689"/>
    <cellStyle name="Normal 70 16" xfId="5690"/>
    <cellStyle name="Normal 70 17" xfId="5691"/>
    <cellStyle name="Normal 70 18" xfId="5692"/>
    <cellStyle name="Normal 70 2" xfId="5693"/>
    <cellStyle name="Normal 70 2 2" xfId="5694"/>
    <cellStyle name="Normal 70 2 2 2" xfId="5695"/>
    <cellStyle name="Normal 70 2 2 3" xfId="5696"/>
    <cellStyle name="Normal 70 2 2 4" xfId="5697"/>
    <cellStyle name="Normal 70 2 2 5" xfId="5698"/>
    <cellStyle name="Normal 70 2 3" xfId="5699"/>
    <cellStyle name="Normal 70 2 3 2" xfId="5700"/>
    <cellStyle name="Normal 70 2 3 3" xfId="5701"/>
    <cellStyle name="Normal 70 2 3 4" xfId="5702"/>
    <cellStyle name="Normal 70 2 3 5" xfId="5703"/>
    <cellStyle name="Normal 70 2 4" xfId="5704"/>
    <cellStyle name="Normal 70 2 4 2" xfId="5705"/>
    <cellStyle name="Normal 70 2 4 3" xfId="5706"/>
    <cellStyle name="Normal 70 2 4 4" xfId="5707"/>
    <cellStyle name="Normal 70 2 4 5" xfId="5708"/>
    <cellStyle name="Normal 70 2 5" xfId="5709"/>
    <cellStyle name="Normal 70 2 6" xfId="5710"/>
    <cellStyle name="Normal 70 2 7" xfId="5711"/>
    <cellStyle name="Normal 70 2 8" xfId="5712"/>
    <cellStyle name="Normal 70 3" xfId="5713"/>
    <cellStyle name="Normal 70 3 2" xfId="5714"/>
    <cellStyle name="Normal 70 3 2 2" xfId="5715"/>
    <cellStyle name="Normal 70 3 2 3" xfId="5716"/>
    <cellStyle name="Normal 70 3 2 4" xfId="5717"/>
    <cellStyle name="Normal 70 3 2 5" xfId="5718"/>
    <cellStyle name="Normal 70 3 3" xfId="5719"/>
    <cellStyle name="Normal 70 3 3 2" xfId="5720"/>
    <cellStyle name="Normal 70 3 3 3" xfId="5721"/>
    <cellStyle name="Normal 70 3 3 4" xfId="5722"/>
    <cellStyle name="Normal 70 3 3 5" xfId="5723"/>
    <cellStyle name="Normal 70 3 4" xfId="5724"/>
    <cellStyle name="Normal 70 3 4 2" xfId="5725"/>
    <cellStyle name="Normal 70 3 4 3" xfId="5726"/>
    <cellStyle name="Normal 70 3 4 4" xfId="5727"/>
    <cellStyle name="Normal 70 3 4 5" xfId="5728"/>
    <cellStyle name="Normal 70 3 5" xfId="5729"/>
    <cellStyle name="Normal 70 3 6" xfId="5730"/>
    <cellStyle name="Normal 70 3 7" xfId="5731"/>
    <cellStyle name="Normal 70 3 8" xfId="5732"/>
    <cellStyle name="Normal 70 4" xfId="5733"/>
    <cellStyle name="Normal 70 4 2" xfId="5734"/>
    <cellStyle name="Normal 70 4 2 2" xfId="5735"/>
    <cellStyle name="Normal 70 4 2 3" xfId="5736"/>
    <cellStyle name="Normal 70 4 2 4" xfId="5737"/>
    <cellStyle name="Normal 70 4 2 5" xfId="5738"/>
    <cellStyle name="Normal 70 4 3" xfId="5739"/>
    <cellStyle name="Normal 70 4 3 2" xfId="5740"/>
    <cellStyle name="Normal 70 4 3 3" xfId="5741"/>
    <cellStyle name="Normal 70 4 3 4" xfId="5742"/>
    <cellStyle name="Normal 70 4 3 5" xfId="5743"/>
    <cellStyle name="Normal 70 4 4" xfId="5744"/>
    <cellStyle name="Normal 70 4 4 2" xfId="5745"/>
    <cellStyle name="Normal 70 4 4 3" xfId="5746"/>
    <cellStyle name="Normal 70 4 4 4" xfId="5747"/>
    <cellStyle name="Normal 70 4 4 5" xfId="5748"/>
    <cellStyle name="Normal 70 4 5" xfId="5749"/>
    <cellStyle name="Normal 70 4 6" xfId="5750"/>
    <cellStyle name="Normal 70 4 7" xfId="5751"/>
    <cellStyle name="Normal 70 4 8" xfId="5752"/>
    <cellStyle name="Normal 70 5" xfId="5753"/>
    <cellStyle name="Normal 70 5 2" xfId="5754"/>
    <cellStyle name="Normal 70 5 2 2" xfId="5755"/>
    <cellStyle name="Normal 70 5 2 3" xfId="5756"/>
    <cellStyle name="Normal 70 5 2 4" xfId="5757"/>
    <cellStyle name="Normal 70 5 2 5" xfId="5758"/>
    <cellStyle name="Normal 70 5 3" xfId="5759"/>
    <cellStyle name="Normal 70 5 3 2" xfId="5760"/>
    <cellStyle name="Normal 70 5 3 3" xfId="5761"/>
    <cellStyle name="Normal 70 5 3 4" xfId="5762"/>
    <cellStyle name="Normal 70 5 3 5" xfId="5763"/>
    <cellStyle name="Normal 70 5 4" xfId="5764"/>
    <cellStyle name="Normal 70 5 4 2" xfId="5765"/>
    <cellStyle name="Normal 70 5 4 3" xfId="5766"/>
    <cellStyle name="Normal 70 5 4 4" xfId="5767"/>
    <cellStyle name="Normal 70 5 4 5" xfId="5768"/>
    <cellStyle name="Normal 70 5 5" xfId="5769"/>
    <cellStyle name="Normal 70 5 6" xfId="5770"/>
    <cellStyle name="Normal 70 5 7" xfId="5771"/>
    <cellStyle name="Normal 70 5 8" xfId="5772"/>
    <cellStyle name="Normal 70 6" xfId="5773"/>
    <cellStyle name="Normal 70 6 2" xfId="5774"/>
    <cellStyle name="Normal 70 6 2 2" xfId="5775"/>
    <cellStyle name="Normal 70 6 2 3" xfId="5776"/>
    <cellStyle name="Normal 70 6 2 4" xfId="5777"/>
    <cellStyle name="Normal 70 6 2 5" xfId="5778"/>
    <cellStyle name="Normal 70 6 3" xfId="5779"/>
    <cellStyle name="Normal 70 6 3 2" xfId="5780"/>
    <cellStyle name="Normal 70 6 3 3" xfId="5781"/>
    <cellStyle name="Normal 70 6 3 4" xfId="5782"/>
    <cellStyle name="Normal 70 6 3 5" xfId="5783"/>
    <cellStyle name="Normal 70 6 4" xfId="5784"/>
    <cellStyle name="Normal 70 6 4 2" xfId="5785"/>
    <cellStyle name="Normal 70 6 4 3" xfId="5786"/>
    <cellStyle name="Normal 70 6 4 4" xfId="5787"/>
    <cellStyle name="Normal 70 6 4 5" xfId="5788"/>
    <cellStyle name="Normal 70 6 5" xfId="5789"/>
    <cellStyle name="Normal 70 6 6" xfId="5790"/>
    <cellStyle name="Normal 70 6 7" xfId="5791"/>
    <cellStyle name="Normal 70 6 8" xfId="5792"/>
    <cellStyle name="Normal 70 7" xfId="5793"/>
    <cellStyle name="Normal 70 7 2" xfId="5794"/>
    <cellStyle name="Normal 70 7 2 2" xfId="5795"/>
    <cellStyle name="Normal 70 7 2 3" xfId="5796"/>
    <cellStyle name="Normal 70 7 2 4" xfId="5797"/>
    <cellStyle name="Normal 70 7 2 5" xfId="5798"/>
    <cellStyle name="Normal 70 7 3" xfId="5799"/>
    <cellStyle name="Normal 70 7 3 2" xfId="5800"/>
    <cellStyle name="Normal 70 7 3 3" xfId="5801"/>
    <cellStyle name="Normal 70 7 3 4" xfId="5802"/>
    <cellStyle name="Normal 70 7 3 5" xfId="5803"/>
    <cellStyle name="Normal 70 7 4" xfId="5804"/>
    <cellStyle name="Normal 70 7 4 2" xfId="5805"/>
    <cellStyle name="Normal 70 7 4 3" xfId="5806"/>
    <cellStyle name="Normal 70 7 4 4" xfId="5807"/>
    <cellStyle name="Normal 70 7 4 5" xfId="5808"/>
    <cellStyle name="Normal 70 7 5" xfId="5809"/>
    <cellStyle name="Normal 70 7 6" xfId="5810"/>
    <cellStyle name="Normal 70 7 7" xfId="5811"/>
    <cellStyle name="Normal 70 7 8" xfId="5812"/>
    <cellStyle name="Normal 70 8" xfId="5813"/>
    <cellStyle name="Normal 70 8 2" xfId="5814"/>
    <cellStyle name="Normal 70 8 2 2" xfId="5815"/>
    <cellStyle name="Normal 70 8 2 3" xfId="5816"/>
    <cellStyle name="Normal 70 8 2 4" xfId="5817"/>
    <cellStyle name="Normal 70 8 2 5" xfId="5818"/>
    <cellStyle name="Normal 70 8 3" xfId="5819"/>
    <cellStyle name="Normal 70 8 3 2" xfId="5820"/>
    <cellStyle name="Normal 70 8 3 3" xfId="5821"/>
    <cellStyle name="Normal 70 8 3 4" xfId="5822"/>
    <cellStyle name="Normal 70 8 3 5" xfId="5823"/>
    <cellStyle name="Normal 70 8 4" xfId="5824"/>
    <cellStyle name="Normal 70 8 4 2" xfId="5825"/>
    <cellStyle name="Normal 70 8 4 3" xfId="5826"/>
    <cellStyle name="Normal 70 8 4 4" xfId="5827"/>
    <cellStyle name="Normal 70 8 4 5" xfId="5828"/>
    <cellStyle name="Normal 70 8 5" xfId="5829"/>
    <cellStyle name="Normal 70 8 6" xfId="5830"/>
    <cellStyle name="Normal 70 8 7" xfId="5831"/>
    <cellStyle name="Normal 70 8 8" xfId="5832"/>
    <cellStyle name="Normal 70 9" xfId="5833"/>
    <cellStyle name="Normal 70 9 2" xfId="5834"/>
    <cellStyle name="Normal 70 9 2 2" xfId="5835"/>
    <cellStyle name="Normal 70 9 2 3" xfId="5836"/>
    <cellStyle name="Normal 70 9 2 4" xfId="5837"/>
    <cellStyle name="Normal 70 9 2 5" xfId="5838"/>
    <cellStyle name="Normal 70 9 3" xfId="5839"/>
    <cellStyle name="Normal 70 9 3 2" xfId="5840"/>
    <cellStyle name="Normal 70 9 3 3" xfId="5841"/>
    <cellStyle name="Normal 70 9 3 4" xfId="5842"/>
    <cellStyle name="Normal 70 9 3 5" xfId="5843"/>
    <cellStyle name="Normal 70 9 4" xfId="5844"/>
    <cellStyle name="Normal 70 9 4 2" xfId="5845"/>
    <cellStyle name="Normal 70 9 4 3" xfId="5846"/>
    <cellStyle name="Normal 70 9 4 4" xfId="5847"/>
    <cellStyle name="Normal 70 9 4 5" xfId="5848"/>
    <cellStyle name="Normal 70 9 5" xfId="5849"/>
    <cellStyle name="Normal 70 9 6" xfId="5850"/>
    <cellStyle name="Normal 70 9 7" xfId="5851"/>
    <cellStyle name="Normal 70 9 8" xfId="5852"/>
    <cellStyle name="Normal 71" xfId="5853"/>
    <cellStyle name="Normal 71 10" xfId="5854"/>
    <cellStyle name="Normal 71 10 2" xfId="5855"/>
    <cellStyle name="Normal 71 10 2 2" xfId="5856"/>
    <cellStyle name="Normal 71 10 2 3" xfId="5857"/>
    <cellStyle name="Normal 71 10 2 4" xfId="5858"/>
    <cellStyle name="Normal 71 10 2 5" xfId="5859"/>
    <cellStyle name="Normal 71 10 3" xfId="5860"/>
    <cellStyle name="Normal 71 10 3 2" xfId="5861"/>
    <cellStyle name="Normal 71 10 3 3" xfId="5862"/>
    <cellStyle name="Normal 71 10 3 4" xfId="5863"/>
    <cellStyle name="Normal 71 10 3 5" xfId="5864"/>
    <cellStyle name="Normal 71 10 4" xfId="5865"/>
    <cellStyle name="Normal 71 10 4 2" xfId="5866"/>
    <cellStyle name="Normal 71 10 4 3" xfId="5867"/>
    <cellStyle name="Normal 71 10 4 4" xfId="5868"/>
    <cellStyle name="Normal 71 10 4 5" xfId="5869"/>
    <cellStyle name="Normal 71 10 5" xfId="5870"/>
    <cellStyle name="Normal 71 10 6" xfId="5871"/>
    <cellStyle name="Normal 71 10 7" xfId="5872"/>
    <cellStyle name="Normal 71 10 8" xfId="5873"/>
    <cellStyle name="Normal 71 11" xfId="5874"/>
    <cellStyle name="Normal 71 11 2" xfId="5875"/>
    <cellStyle name="Normal 71 11 2 2" xfId="5876"/>
    <cellStyle name="Normal 71 11 2 3" xfId="5877"/>
    <cellStyle name="Normal 71 11 2 4" xfId="5878"/>
    <cellStyle name="Normal 71 11 2 5" xfId="5879"/>
    <cellStyle name="Normal 71 11 3" xfId="5880"/>
    <cellStyle name="Normal 71 11 3 2" xfId="5881"/>
    <cellStyle name="Normal 71 11 3 3" xfId="5882"/>
    <cellStyle name="Normal 71 11 3 4" xfId="5883"/>
    <cellStyle name="Normal 71 11 3 5" xfId="5884"/>
    <cellStyle name="Normal 71 11 4" xfId="5885"/>
    <cellStyle name="Normal 71 11 4 2" xfId="5886"/>
    <cellStyle name="Normal 71 11 4 3" xfId="5887"/>
    <cellStyle name="Normal 71 11 4 4" xfId="5888"/>
    <cellStyle name="Normal 71 11 4 5" xfId="5889"/>
    <cellStyle name="Normal 71 11 5" xfId="5890"/>
    <cellStyle name="Normal 71 11 6" xfId="5891"/>
    <cellStyle name="Normal 71 11 7" xfId="5892"/>
    <cellStyle name="Normal 71 11 8" xfId="5893"/>
    <cellStyle name="Normal 71 12" xfId="5894"/>
    <cellStyle name="Normal 71 12 2" xfId="5895"/>
    <cellStyle name="Normal 71 12 3" xfId="5896"/>
    <cellStyle name="Normal 71 12 4" xfId="5897"/>
    <cellStyle name="Normal 71 12 5" xfId="5898"/>
    <cellStyle name="Normal 71 13" xfId="5899"/>
    <cellStyle name="Normal 71 13 2" xfId="5900"/>
    <cellStyle name="Normal 71 13 3" xfId="5901"/>
    <cellStyle name="Normal 71 13 4" xfId="5902"/>
    <cellStyle name="Normal 71 13 5" xfId="5903"/>
    <cellStyle name="Normal 71 14" xfId="5904"/>
    <cellStyle name="Normal 71 14 2" xfId="5905"/>
    <cellStyle name="Normal 71 14 3" xfId="5906"/>
    <cellStyle name="Normal 71 14 4" xfId="5907"/>
    <cellStyle name="Normal 71 14 5" xfId="5908"/>
    <cellStyle name="Normal 71 15" xfId="5909"/>
    <cellStyle name="Normal 71 16" xfId="5910"/>
    <cellStyle name="Normal 71 17" xfId="5911"/>
    <cellStyle name="Normal 71 18" xfId="5912"/>
    <cellStyle name="Normal 71 2" xfId="5913"/>
    <cellStyle name="Normal 71 2 2" xfId="5914"/>
    <cellStyle name="Normal 71 2 2 2" xfId="5915"/>
    <cellStyle name="Normal 71 2 2 3" xfId="5916"/>
    <cellStyle name="Normal 71 2 2 4" xfId="5917"/>
    <cellStyle name="Normal 71 2 2 5" xfId="5918"/>
    <cellStyle name="Normal 71 2 3" xfId="5919"/>
    <cellStyle name="Normal 71 2 3 2" xfId="5920"/>
    <cellStyle name="Normal 71 2 3 3" xfId="5921"/>
    <cellStyle name="Normal 71 2 3 4" xfId="5922"/>
    <cellStyle name="Normal 71 2 3 5" xfId="5923"/>
    <cellStyle name="Normal 71 2 4" xfId="5924"/>
    <cellStyle name="Normal 71 2 4 2" xfId="5925"/>
    <cellStyle name="Normal 71 2 4 3" xfId="5926"/>
    <cellStyle name="Normal 71 2 4 4" xfId="5927"/>
    <cellStyle name="Normal 71 2 4 5" xfId="5928"/>
    <cellStyle name="Normal 71 2 5" xfId="5929"/>
    <cellStyle name="Normal 71 2 6" xfId="5930"/>
    <cellStyle name="Normal 71 2 7" xfId="5931"/>
    <cellStyle name="Normal 71 2 8" xfId="5932"/>
    <cellStyle name="Normal 71 3" xfId="5933"/>
    <cellStyle name="Normal 71 3 2" xfId="5934"/>
    <cellStyle name="Normal 71 3 2 2" xfId="5935"/>
    <cellStyle name="Normal 71 3 2 3" xfId="5936"/>
    <cellStyle name="Normal 71 3 2 4" xfId="5937"/>
    <cellStyle name="Normal 71 3 2 5" xfId="5938"/>
    <cellStyle name="Normal 71 3 3" xfId="5939"/>
    <cellStyle name="Normal 71 3 3 2" xfId="5940"/>
    <cellStyle name="Normal 71 3 3 3" xfId="5941"/>
    <cellStyle name="Normal 71 3 3 4" xfId="5942"/>
    <cellStyle name="Normal 71 3 3 5" xfId="5943"/>
    <cellStyle name="Normal 71 3 4" xfId="5944"/>
    <cellStyle name="Normal 71 3 4 2" xfId="5945"/>
    <cellStyle name="Normal 71 3 4 3" xfId="5946"/>
    <cellStyle name="Normal 71 3 4 4" xfId="5947"/>
    <cellStyle name="Normal 71 3 4 5" xfId="5948"/>
    <cellStyle name="Normal 71 3 5" xfId="5949"/>
    <cellStyle name="Normal 71 3 6" xfId="5950"/>
    <cellStyle name="Normal 71 3 7" xfId="5951"/>
    <cellStyle name="Normal 71 3 8" xfId="5952"/>
    <cellStyle name="Normal 71 4" xfId="5953"/>
    <cellStyle name="Normal 71 4 2" xfId="5954"/>
    <cellStyle name="Normal 71 4 2 2" xfId="5955"/>
    <cellStyle name="Normal 71 4 2 3" xfId="5956"/>
    <cellStyle name="Normal 71 4 2 4" xfId="5957"/>
    <cellStyle name="Normal 71 4 2 5" xfId="5958"/>
    <cellStyle name="Normal 71 4 3" xfId="5959"/>
    <cellStyle name="Normal 71 4 3 2" xfId="5960"/>
    <cellStyle name="Normal 71 4 3 3" xfId="5961"/>
    <cellStyle name="Normal 71 4 3 4" xfId="5962"/>
    <cellStyle name="Normal 71 4 3 5" xfId="5963"/>
    <cellStyle name="Normal 71 4 4" xfId="5964"/>
    <cellStyle name="Normal 71 4 4 2" xfId="5965"/>
    <cellStyle name="Normal 71 4 4 3" xfId="5966"/>
    <cellStyle name="Normal 71 4 4 4" xfId="5967"/>
    <cellStyle name="Normal 71 4 4 5" xfId="5968"/>
    <cellStyle name="Normal 71 4 5" xfId="5969"/>
    <cellStyle name="Normal 71 4 6" xfId="5970"/>
    <cellStyle name="Normal 71 4 7" xfId="5971"/>
    <cellStyle name="Normal 71 4 8" xfId="5972"/>
    <cellStyle name="Normal 71 5" xfId="5973"/>
    <cellStyle name="Normal 71 5 2" xfId="5974"/>
    <cellStyle name="Normal 71 5 2 2" xfId="5975"/>
    <cellStyle name="Normal 71 5 2 3" xfId="5976"/>
    <cellStyle name="Normal 71 5 2 4" xfId="5977"/>
    <cellStyle name="Normal 71 5 2 5" xfId="5978"/>
    <cellStyle name="Normal 71 5 3" xfId="5979"/>
    <cellStyle name="Normal 71 5 3 2" xfId="5980"/>
    <cellStyle name="Normal 71 5 3 3" xfId="5981"/>
    <cellStyle name="Normal 71 5 3 4" xfId="5982"/>
    <cellStyle name="Normal 71 5 3 5" xfId="5983"/>
    <cellStyle name="Normal 71 5 4" xfId="5984"/>
    <cellStyle name="Normal 71 5 4 2" xfId="5985"/>
    <cellStyle name="Normal 71 5 4 3" xfId="5986"/>
    <cellStyle name="Normal 71 5 4 4" xfId="5987"/>
    <cellStyle name="Normal 71 5 4 5" xfId="5988"/>
    <cellStyle name="Normal 71 5 5" xfId="5989"/>
    <cellStyle name="Normal 71 5 6" xfId="5990"/>
    <cellStyle name="Normal 71 5 7" xfId="5991"/>
    <cellStyle name="Normal 71 5 8" xfId="5992"/>
    <cellStyle name="Normal 71 6" xfId="5993"/>
    <cellStyle name="Normal 71 6 2" xfId="5994"/>
    <cellStyle name="Normal 71 6 2 2" xfId="5995"/>
    <cellStyle name="Normal 71 6 2 3" xfId="5996"/>
    <cellStyle name="Normal 71 6 2 4" xfId="5997"/>
    <cellStyle name="Normal 71 6 2 5" xfId="5998"/>
    <cellStyle name="Normal 71 6 3" xfId="5999"/>
    <cellStyle name="Normal 71 6 3 2" xfId="6000"/>
    <cellStyle name="Normal 71 6 3 3" xfId="6001"/>
    <cellStyle name="Normal 71 6 3 4" xfId="6002"/>
    <cellStyle name="Normal 71 6 3 5" xfId="6003"/>
    <cellStyle name="Normal 71 6 4" xfId="6004"/>
    <cellStyle name="Normal 71 6 4 2" xfId="6005"/>
    <cellStyle name="Normal 71 6 4 3" xfId="6006"/>
    <cellStyle name="Normal 71 6 4 4" xfId="6007"/>
    <cellStyle name="Normal 71 6 4 5" xfId="6008"/>
    <cellStyle name="Normal 71 6 5" xfId="6009"/>
    <cellStyle name="Normal 71 6 6" xfId="6010"/>
    <cellStyle name="Normal 71 6 7" xfId="6011"/>
    <cellStyle name="Normal 71 6 8" xfId="6012"/>
    <cellStyle name="Normal 71 7" xfId="6013"/>
    <cellStyle name="Normal 71 7 2" xfId="6014"/>
    <cellStyle name="Normal 71 7 2 2" xfId="6015"/>
    <cellStyle name="Normal 71 7 2 3" xfId="6016"/>
    <cellStyle name="Normal 71 7 2 4" xfId="6017"/>
    <cellStyle name="Normal 71 7 2 5" xfId="6018"/>
    <cellStyle name="Normal 71 7 3" xfId="6019"/>
    <cellStyle name="Normal 71 7 3 2" xfId="6020"/>
    <cellStyle name="Normal 71 7 3 3" xfId="6021"/>
    <cellStyle name="Normal 71 7 3 4" xfId="6022"/>
    <cellStyle name="Normal 71 7 3 5" xfId="6023"/>
    <cellStyle name="Normal 71 7 4" xfId="6024"/>
    <cellStyle name="Normal 71 7 4 2" xfId="6025"/>
    <cellStyle name="Normal 71 7 4 3" xfId="6026"/>
    <cellStyle name="Normal 71 7 4 4" xfId="6027"/>
    <cellStyle name="Normal 71 7 4 5" xfId="6028"/>
    <cellStyle name="Normal 71 7 5" xfId="6029"/>
    <cellStyle name="Normal 71 7 6" xfId="6030"/>
    <cellStyle name="Normal 71 7 7" xfId="6031"/>
    <cellStyle name="Normal 71 7 8" xfId="6032"/>
    <cellStyle name="Normal 71 8" xfId="6033"/>
    <cellStyle name="Normal 71 8 2" xfId="6034"/>
    <cellStyle name="Normal 71 8 2 2" xfId="6035"/>
    <cellStyle name="Normal 71 8 2 3" xfId="6036"/>
    <cellStyle name="Normal 71 8 2 4" xfId="6037"/>
    <cellStyle name="Normal 71 8 2 5" xfId="6038"/>
    <cellStyle name="Normal 71 8 3" xfId="6039"/>
    <cellStyle name="Normal 71 8 3 2" xfId="6040"/>
    <cellStyle name="Normal 71 8 3 3" xfId="6041"/>
    <cellStyle name="Normal 71 8 3 4" xfId="6042"/>
    <cellStyle name="Normal 71 8 3 5" xfId="6043"/>
    <cellStyle name="Normal 71 8 4" xfId="6044"/>
    <cellStyle name="Normal 71 8 4 2" xfId="6045"/>
    <cellStyle name="Normal 71 8 4 3" xfId="6046"/>
    <cellStyle name="Normal 71 8 4 4" xfId="6047"/>
    <cellStyle name="Normal 71 8 4 5" xfId="6048"/>
    <cellStyle name="Normal 71 8 5" xfId="6049"/>
    <cellStyle name="Normal 71 8 6" xfId="6050"/>
    <cellStyle name="Normal 71 8 7" xfId="6051"/>
    <cellStyle name="Normal 71 8 8" xfId="6052"/>
    <cellStyle name="Normal 71 9" xfId="6053"/>
    <cellStyle name="Normal 71 9 2" xfId="6054"/>
    <cellStyle name="Normal 71 9 2 2" xfId="6055"/>
    <cellStyle name="Normal 71 9 2 3" xfId="6056"/>
    <cellStyle name="Normal 71 9 2 4" xfId="6057"/>
    <cellStyle name="Normal 71 9 2 5" xfId="6058"/>
    <cellStyle name="Normal 71 9 3" xfId="6059"/>
    <cellStyle name="Normal 71 9 3 2" xfId="6060"/>
    <cellStyle name="Normal 71 9 3 3" xfId="6061"/>
    <cellStyle name="Normal 71 9 3 4" xfId="6062"/>
    <cellStyle name="Normal 71 9 3 5" xfId="6063"/>
    <cellStyle name="Normal 71 9 4" xfId="6064"/>
    <cellStyle name="Normal 71 9 4 2" xfId="6065"/>
    <cellStyle name="Normal 71 9 4 3" xfId="6066"/>
    <cellStyle name="Normal 71 9 4 4" xfId="6067"/>
    <cellStyle name="Normal 71 9 4 5" xfId="6068"/>
    <cellStyle name="Normal 71 9 5" xfId="6069"/>
    <cellStyle name="Normal 71 9 6" xfId="6070"/>
    <cellStyle name="Normal 71 9 7" xfId="6071"/>
    <cellStyle name="Normal 71 9 8" xfId="6072"/>
    <cellStyle name="Normal 72" xfId="6073"/>
    <cellStyle name="Normal 72 10" xfId="6074"/>
    <cellStyle name="Normal 72 10 2" xfId="6075"/>
    <cellStyle name="Normal 72 10 2 2" xfId="6076"/>
    <cellStyle name="Normal 72 10 2 3" xfId="6077"/>
    <cellStyle name="Normal 72 10 2 4" xfId="6078"/>
    <cellStyle name="Normal 72 10 2 5" xfId="6079"/>
    <cellStyle name="Normal 72 10 3" xfId="6080"/>
    <cellStyle name="Normal 72 10 3 2" xfId="6081"/>
    <cellStyle name="Normal 72 10 3 3" xfId="6082"/>
    <cellStyle name="Normal 72 10 3 4" xfId="6083"/>
    <cellStyle name="Normal 72 10 3 5" xfId="6084"/>
    <cellStyle name="Normal 72 10 4" xfId="6085"/>
    <cellStyle name="Normal 72 10 4 2" xfId="6086"/>
    <cellStyle name="Normal 72 10 4 3" xfId="6087"/>
    <cellStyle name="Normal 72 10 4 4" xfId="6088"/>
    <cellStyle name="Normal 72 10 4 5" xfId="6089"/>
    <cellStyle name="Normal 72 10 5" xfId="6090"/>
    <cellStyle name="Normal 72 10 6" xfId="6091"/>
    <cellStyle name="Normal 72 10 7" xfId="6092"/>
    <cellStyle name="Normal 72 10 8" xfId="6093"/>
    <cellStyle name="Normal 72 11" xfId="6094"/>
    <cellStyle name="Normal 72 11 2" xfId="6095"/>
    <cellStyle name="Normal 72 11 2 2" xfId="6096"/>
    <cellStyle name="Normal 72 11 2 3" xfId="6097"/>
    <cellStyle name="Normal 72 11 2 4" xfId="6098"/>
    <cellStyle name="Normal 72 11 2 5" xfId="6099"/>
    <cellStyle name="Normal 72 11 3" xfId="6100"/>
    <cellStyle name="Normal 72 11 3 2" xfId="6101"/>
    <cellStyle name="Normal 72 11 3 3" xfId="6102"/>
    <cellStyle name="Normal 72 11 3 4" xfId="6103"/>
    <cellStyle name="Normal 72 11 3 5" xfId="6104"/>
    <cellStyle name="Normal 72 11 4" xfId="6105"/>
    <cellStyle name="Normal 72 11 4 2" xfId="6106"/>
    <cellStyle name="Normal 72 11 4 3" xfId="6107"/>
    <cellStyle name="Normal 72 11 4 4" xfId="6108"/>
    <cellStyle name="Normal 72 11 4 5" xfId="6109"/>
    <cellStyle name="Normal 72 11 5" xfId="6110"/>
    <cellStyle name="Normal 72 11 6" xfId="6111"/>
    <cellStyle name="Normal 72 11 7" xfId="6112"/>
    <cellStyle name="Normal 72 11 8" xfId="6113"/>
    <cellStyle name="Normal 72 12" xfId="6114"/>
    <cellStyle name="Normal 72 12 2" xfId="6115"/>
    <cellStyle name="Normal 72 12 3" xfId="6116"/>
    <cellStyle name="Normal 72 12 4" xfId="6117"/>
    <cellStyle name="Normal 72 12 5" xfId="6118"/>
    <cellStyle name="Normal 72 13" xfId="6119"/>
    <cellStyle name="Normal 72 13 2" xfId="6120"/>
    <cellStyle name="Normal 72 13 3" xfId="6121"/>
    <cellStyle name="Normal 72 13 4" xfId="6122"/>
    <cellStyle name="Normal 72 13 5" xfId="6123"/>
    <cellStyle name="Normal 72 14" xfId="6124"/>
    <cellStyle name="Normal 72 14 2" xfId="6125"/>
    <cellStyle name="Normal 72 14 3" xfId="6126"/>
    <cellStyle name="Normal 72 14 4" xfId="6127"/>
    <cellStyle name="Normal 72 14 5" xfId="6128"/>
    <cellStyle name="Normal 72 15" xfId="6129"/>
    <cellStyle name="Normal 72 16" xfId="6130"/>
    <cellStyle name="Normal 72 17" xfId="6131"/>
    <cellStyle name="Normal 72 18" xfId="6132"/>
    <cellStyle name="Normal 72 2" xfId="6133"/>
    <cellStyle name="Normal 72 2 2" xfId="6134"/>
    <cellStyle name="Normal 72 2 2 2" xfId="6135"/>
    <cellStyle name="Normal 72 2 2 3" xfId="6136"/>
    <cellStyle name="Normal 72 2 2 4" xfId="6137"/>
    <cellStyle name="Normal 72 2 2 5" xfId="6138"/>
    <cellStyle name="Normal 72 2 3" xfId="6139"/>
    <cellStyle name="Normal 72 2 3 2" xfId="6140"/>
    <cellStyle name="Normal 72 2 3 3" xfId="6141"/>
    <cellStyle name="Normal 72 2 3 4" xfId="6142"/>
    <cellStyle name="Normal 72 2 3 5" xfId="6143"/>
    <cellStyle name="Normal 72 2 4" xfId="6144"/>
    <cellStyle name="Normal 72 2 4 2" xfId="6145"/>
    <cellStyle name="Normal 72 2 4 3" xfId="6146"/>
    <cellStyle name="Normal 72 2 4 4" xfId="6147"/>
    <cellStyle name="Normal 72 2 4 5" xfId="6148"/>
    <cellStyle name="Normal 72 2 5" xfId="6149"/>
    <cellStyle name="Normal 72 2 6" xfId="6150"/>
    <cellStyle name="Normal 72 2 7" xfId="6151"/>
    <cellStyle name="Normal 72 2 8" xfId="6152"/>
    <cellStyle name="Normal 72 3" xfId="6153"/>
    <cellStyle name="Normal 72 3 2" xfId="6154"/>
    <cellStyle name="Normal 72 3 2 2" xfId="6155"/>
    <cellStyle name="Normal 72 3 2 3" xfId="6156"/>
    <cellStyle name="Normal 72 3 2 4" xfId="6157"/>
    <cellStyle name="Normal 72 3 2 5" xfId="6158"/>
    <cellStyle name="Normal 72 3 3" xfId="6159"/>
    <cellStyle name="Normal 72 3 3 2" xfId="6160"/>
    <cellStyle name="Normal 72 3 3 3" xfId="6161"/>
    <cellStyle name="Normal 72 3 3 4" xfId="6162"/>
    <cellStyle name="Normal 72 3 3 5" xfId="6163"/>
    <cellStyle name="Normal 72 3 4" xfId="6164"/>
    <cellStyle name="Normal 72 3 4 2" xfId="6165"/>
    <cellStyle name="Normal 72 3 4 3" xfId="6166"/>
    <cellStyle name="Normal 72 3 4 4" xfId="6167"/>
    <cellStyle name="Normal 72 3 4 5" xfId="6168"/>
    <cellStyle name="Normal 72 3 5" xfId="6169"/>
    <cellStyle name="Normal 72 3 6" xfId="6170"/>
    <cellStyle name="Normal 72 3 7" xfId="6171"/>
    <cellStyle name="Normal 72 3 8" xfId="6172"/>
    <cellStyle name="Normal 72 4" xfId="6173"/>
    <cellStyle name="Normal 72 4 2" xfId="6174"/>
    <cellStyle name="Normal 72 4 2 2" xfId="6175"/>
    <cellStyle name="Normal 72 4 2 3" xfId="6176"/>
    <cellStyle name="Normal 72 4 2 4" xfId="6177"/>
    <cellStyle name="Normal 72 4 2 5" xfId="6178"/>
    <cellStyle name="Normal 72 4 3" xfId="6179"/>
    <cellStyle name="Normal 72 4 3 2" xfId="6180"/>
    <cellStyle name="Normal 72 4 3 3" xfId="6181"/>
    <cellStyle name="Normal 72 4 3 4" xfId="6182"/>
    <cellStyle name="Normal 72 4 3 5" xfId="6183"/>
    <cellStyle name="Normal 72 4 4" xfId="6184"/>
    <cellStyle name="Normal 72 4 4 2" xfId="6185"/>
    <cellStyle name="Normal 72 4 4 3" xfId="6186"/>
    <cellStyle name="Normal 72 4 4 4" xfId="6187"/>
    <cellStyle name="Normal 72 4 4 5" xfId="6188"/>
    <cellStyle name="Normal 72 4 5" xfId="6189"/>
    <cellStyle name="Normal 72 4 6" xfId="6190"/>
    <cellStyle name="Normal 72 4 7" xfId="6191"/>
    <cellStyle name="Normal 72 4 8" xfId="6192"/>
    <cellStyle name="Normal 72 5" xfId="6193"/>
    <cellStyle name="Normal 72 5 2" xfId="6194"/>
    <cellStyle name="Normal 72 5 2 2" xfId="6195"/>
    <cellStyle name="Normal 72 5 2 3" xfId="6196"/>
    <cellStyle name="Normal 72 5 2 4" xfId="6197"/>
    <cellStyle name="Normal 72 5 2 5" xfId="6198"/>
    <cellStyle name="Normal 72 5 3" xfId="6199"/>
    <cellStyle name="Normal 72 5 3 2" xfId="6200"/>
    <cellStyle name="Normal 72 5 3 3" xfId="6201"/>
    <cellStyle name="Normal 72 5 3 4" xfId="6202"/>
    <cellStyle name="Normal 72 5 3 5" xfId="6203"/>
    <cellStyle name="Normal 72 5 4" xfId="6204"/>
    <cellStyle name="Normal 72 5 4 2" xfId="6205"/>
    <cellStyle name="Normal 72 5 4 3" xfId="6206"/>
    <cellStyle name="Normal 72 5 4 4" xfId="6207"/>
    <cellStyle name="Normal 72 5 4 5" xfId="6208"/>
    <cellStyle name="Normal 72 5 5" xfId="6209"/>
    <cellStyle name="Normal 72 5 6" xfId="6210"/>
    <cellStyle name="Normal 72 5 7" xfId="6211"/>
    <cellStyle name="Normal 72 5 8" xfId="6212"/>
    <cellStyle name="Normal 72 6" xfId="6213"/>
    <cellStyle name="Normal 72 6 2" xfId="6214"/>
    <cellStyle name="Normal 72 6 2 2" xfId="6215"/>
    <cellStyle name="Normal 72 6 2 3" xfId="6216"/>
    <cellStyle name="Normal 72 6 2 4" xfId="6217"/>
    <cellStyle name="Normal 72 6 2 5" xfId="6218"/>
    <cellStyle name="Normal 72 6 3" xfId="6219"/>
    <cellStyle name="Normal 72 6 3 2" xfId="6220"/>
    <cellStyle name="Normal 72 6 3 3" xfId="6221"/>
    <cellStyle name="Normal 72 6 3 4" xfId="6222"/>
    <cellStyle name="Normal 72 6 3 5" xfId="6223"/>
    <cellStyle name="Normal 72 6 4" xfId="6224"/>
    <cellStyle name="Normal 72 6 4 2" xfId="6225"/>
    <cellStyle name="Normal 72 6 4 3" xfId="6226"/>
    <cellStyle name="Normal 72 6 4 4" xfId="6227"/>
    <cellStyle name="Normal 72 6 4 5" xfId="6228"/>
    <cellStyle name="Normal 72 6 5" xfId="6229"/>
    <cellStyle name="Normal 72 6 6" xfId="6230"/>
    <cellStyle name="Normal 72 6 7" xfId="6231"/>
    <cellStyle name="Normal 72 6 8" xfId="6232"/>
    <cellStyle name="Normal 72 7" xfId="6233"/>
    <cellStyle name="Normal 72 7 2" xfId="6234"/>
    <cellStyle name="Normal 72 7 2 2" xfId="6235"/>
    <cellStyle name="Normal 72 7 2 3" xfId="6236"/>
    <cellStyle name="Normal 72 7 2 4" xfId="6237"/>
    <cellStyle name="Normal 72 7 2 5" xfId="6238"/>
    <cellStyle name="Normal 72 7 3" xfId="6239"/>
    <cellStyle name="Normal 72 7 3 2" xfId="6240"/>
    <cellStyle name="Normal 72 7 3 3" xfId="6241"/>
    <cellStyle name="Normal 72 7 3 4" xfId="6242"/>
    <cellStyle name="Normal 72 7 3 5" xfId="6243"/>
    <cellStyle name="Normal 72 7 4" xfId="6244"/>
    <cellStyle name="Normal 72 7 4 2" xfId="6245"/>
    <cellStyle name="Normal 72 7 4 3" xfId="6246"/>
    <cellStyle name="Normal 72 7 4 4" xfId="6247"/>
    <cellStyle name="Normal 72 7 4 5" xfId="6248"/>
    <cellStyle name="Normal 72 7 5" xfId="6249"/>
    <cellStyle name="Normal 72 7 6" xfId="6250"/>
    <cellStyle name="Normal 72 7 7" xfId="6251"/>
    <cellStyle name="Normal 72 7 8" xfId="6252"/>
    <cellStyle name="Normal 72 8" xfId="6253"/>
    <cellStyle name="Normal 72 8 2" xfId="6254"/>
    <cellStyle name="Normal 72 8 2 2" xfId="6255"/>
    <cellStyle name="Normal 72 8 2 3" xfId="6256"/>
    <cellStyle name="Normal 72 8 2 4" xfId="6257"/>
    <cellStyle name="Normal 72 8 2 5" xfId="6258"/>
    <cellStyle name="Normal 72 8 3" xfId="6259"/>
    <cellStyle name="Normal 72 8 3 2" xfId="6260"/>
    <cellStyle name="Normal 72 8 3 3" xfId="6261"/>
    <cellStyle name="Normal 72 8 3 4" xfId="6262"/>
    <cellStyle name="Normal 72 8 3 5" xfId="6263"/>
    <cellStyle name="Normal 72 8 4" xfId="6264"/>
    <cellStyle name="Normal 72 8 4 2" xfId="6265"/>
    <cellStyle name="Normal 72 8 4 3" xfId="6266"/>
    <cellStyle name="Normal 72 8 4 4" xfId="6267"/>
    <cellStyle name="Normal 72 8 4 5" xfId="6268"/>
    <cellStyle name="Normal 72 8 5" xfId="6269"/>
    <cellStyle name="Normal 72 8 6" xfId="6270"/>
    <cellStyle name="Normal 72 8 7" xfId="6271"/>
    <cellStyle name="Normal 72 8 8" xfId="6272"/>
    <cellStyle name="Normal 72 9" xfId="6273"/>
    <cellStyle name="Normal 72 9 2" xfId="6274"/>
    <cellStyle name="Normal 72 9 2 2" xfId="6275"/>
    <cellStyle name="Normal 72 9 2 3" xfId="6276"/>
    <cellStyle name="Normal 72 9 2 4" xfId="6277"/>
    <cellStyle name="Normal 72 9 2 5" xfId="6278"/>
    <cellStyle name="Normal 72 9 3" xfId="6279"/>
    <cellStyle name="Normal 72 9 3 2" xfId="6280"/>
    <cellStyle name="Normal 72 9 3 3" xfId="6281"/>
    <cellStyle name="Normal 72 9 3 4" xfId="6282"/>
    <cellStyle name="Normal 72 9 3 5" xfId="6283"/>
    <cellStyle name="Normal 72 9 4" xfId="6284"/>
    <cellStyle name="Normal 72 9 4 2" xfId="6285"/>
    <cellStyle name="Normal 72 9 4 3" xfId="6286"/>
    <cellStyle name="Normal 72 9 4 4" xfId="6287"/>
    <cellStyle name="Normal 72 9 4 5" xfId="6288"/>
    <cellStyle name="Normal 72 9 5" xfId="6289"/>
    <cellStyle name="Normal 72 9 6" xfId="6290"/>
    <cellStyle name="Normal 72 9 7" xfId="6291"/>
    <cellStyle name="Normal 72 9 8" xfId="6292"/>
    <cellStyle name="Normal 73" xfId="6293"/>
    <cellStyle name="Normal 73 10" xfId="6294"/>
    <cellStyle name="Normal 73 10 2" xfId="6295"/>
    <cellStyle name="Normal 73 10 2 2" xfId="6296"/>
    <cellStyle name="Normal 73 10 2 3" xfId="6297"/>
    <cellStyle name="Normal 73 10 2 4" xfId="6298"/>
    <cellStyle name="Normal 73 10 2 5" xfId="6299"/>
    <cellStyle name="Normal 73 10 3" xfId="6300"/>
    <cellStyle name="Normal 73 10 3 2" xfId="6301"/>
    <cellStyle name="Normal 73 10 3 3" xfId="6302"/>
    <cellStyle name="Normal 73 10 3 4" xfId="6303"/>
    <cellStyle name="Normal 73 10 3 5" xfId="6304"/>
    <cellStyle name="Normal 73 10 4" xfId="6305"/>
    <cellStyle name="Normal 73 10 4 2" xfId="6306"/>
    <cellStyle name="Normal 73 10 4 3" xfId="6307"/>
    <cellStyle name="Normal 73 10 4 4" xfId="6308"/>
    <cellStyle name="Normal 73 10 4 5" xfId="6309"/>
    <cellStyle name="Normal 73 10 5" xfId="6310"/>
    <cellStyle name="Normal 73 10 6" xfId="6311"/>
    <cellStyle name="Normal 73 10 7" xfId="6312"/>
    <cellStyle name="Normal 73 10 8" xfId="6313"/>
    <cellStyle name="Normal 73 11" xfId="6314"/>
    <cellStyle name="Normal 73 11 2" xfId="6315"/>
    <cellStyle name="Normal 73 11 2 2" xfId="6316"/>
    <cellStyle name="Normal 73 11 2 3" xfId="6317"/>
    <cellStyle name="Normal 73 11 2 4" xfId="6318"/>
    <cellStyle name="Normal 73 11 2 5" xfId="6319"/>
    <cellStyle name="Normal 73 11 3" xfId="6320"/>
    <cellStyle name="Normal 73 11 3 2" xfId="6321"/>
    <cellStyle name="Normal 73 11 3 3" xfId="6322"/>
    <cellStyle name="Normal 73 11 3 4" xfId="6323"/>
    <cellStyle name="Normal 73 11 3 5" xfId="6324"/>
    <cellStyle name="Normal 73 11 4" xfId="6325"/>
    <cellStyle name="Normal 73 11 4 2" xfId="6326"/>
    <cellStyle name="Normal 73 11 4 3" xfId="6327"/>
    <cellStyle name="Normal 73 11 4 4" xfId="6328"/>
    <cellStyle name="Normal 73 11 4 5" xfId="6329"/>
    <cellStyle name="Normal 73 11 5" xfId="6330"/>
    <cellStyle name="Normal 73 11 6" xfId="6331"/>
    <cellStyle name="Normal 73 11 7" xfId="6332"/>
    <cellStyle name="Normal 73 11 8" xfId="6333"/>
    <cellStyle name="Normal 73 12" xfId="6334"/>
    <cellStyle name="Normal 73 12 2" xfId="6335"/>
    <cellStyle name="Normal 73 12 3" xfId="6336"/>
    <cellStyle name="Normal 73 12 4" xfId="6337"/>
    <cellStyle name="Normal 73 12 5" xfId="6338"/>
    <cellStyle name="Normal 73 13" xfId="6339"/>
    <cellStyle name="Normal 73 13 2" xfId="6340"/>
    <cellStyle name="Normal 73 13 3" xfId="6341"/>
    <cellStyle name="Normal 73 13 4" xfId="6342"/>
    <cellStyle name="Normal 73 13 5" xfId="6343"/>
    <cellStyle name="Normal 73 14" xfId="6344"/>
    <cellStyle name="Normal 73 14 2" xfId="6345"/>
    <cellStyle name="Normal 73 14 3" xfId="6346"/>
    <cellStyle name="Normal 73 14 4" xfId="6347"/>
    <cellStyle name="Normal 73 14 5" xfId="6348"/>
    <cellStyle name="Normal 73 15" xfId="6349"/>
    <cellStyle name="Normal 73 16" xfId="6350"/>
    <cellStyle name="Normal 73 17" xfId="6351"/>
    <cellStyle name="Normal 73 18" xfId="6352"/>
    <cellStyle name="Normal 73 2" xfId="6353"/>
    <cellStyle name="Normal 73 2 2" xfId="6354"/>
    <cellStyle name="Normal 73 2 2 2" xfId="6355"/>
    <cellStyle name="Normal 73 2 2 3" xfId="6356"/>
    <cellStyle name="Normal 73 2 2 4" xfId="6357"/>
    <cellStyle name="Normal 73 2 2 5" xfId="6358"/>
    <cellStyle name="Normal 73 2 3" xfId="6359"/>
    <cellStyle name="Normal 73 2 3 2" xfId="6360"/>
    <cellStyle name="Normal 73 2 3 3" xfId="6361"/>
    <cellStyle name="Normal 73 2 3 4" xfId="6362"/>
    <cellStyle name="Normal 73 2 3 5" xfId="6363"/>
    <cellStyle name="Normal 73 2 4" xfId="6364"/>
    <cellStyle name="Normal 73 2 4 2" xfId="6365"/>
    <cellStyle name="Normal 73 2 4 3" xfId="6366"/>
    <cellStyle name="Normal 73 2 4 4" xfId="6367"/>
    <cellStyle name="Normal 73 2 4 5" xfId="6368"/>
    <cellStyle name="Normal 73 2 5" xfId="6369"/>
    <cellStyle name="Normal 73 2 6" xfId="6370"/>
    <cellStyle name="Normal 73 2 7" xfId="6371"/>
    <cellStyle name="Normal 73 2 8" xfId="6372"/>
    <cellStyle name="Normal 73 3" xfId="6373"/>
    <cellStyle name="Normal 73 3 2" xfId="6374"/>
    <cellStyle name="Normal 73 3 2 2" xfId="6375"/>
    <cellStyle name="Normal 73 3 2 3" xfId="6376"/>
    <cellStyle name="Normal 73 3 2 4" xfId="6377"/>
    <cellStyle name="Normal 73 3 2 5" xfId="6378"/>
    <cellStyle name="Normal 73 3 3" xfId="6379"/>
    <cellStyle name="Normal 73 3 3 2" xfId="6380"/>
    <cellStyle name="Normal 73 3 3 3" xfId="6381"/>
    <cellStyle name="Normal 73 3 3 4" xfId="6382"/>
    <cellStyle name="Normal 73 3 3 5" xfId="6383"/>
    <cellStyle name="Normal 73 3 4" xfId="6384"/>
    <cellStyle name="Normal 73 3 4 2" xfId="6385"/>
    <cellStyle name="Normal 73 3 4 3" xfId="6386"/>
    <cellStyle name="Normal 73 3 4 4" xfId="6387"/>
    <cellStyle name="Normal 73 3 4 5" xfId="6388"/>
    <cellStyle name="Normal 73 3 5" xfId="6389"/>
    <cellStyle name="Normal 73 3 6" xfId="6390"/>
    <cellStyle name="Normal 73 3 7" xfId="6391"/>
    <cellStyle name="Normal 73 3 8" xfId="6392"/>
    <cellStyle name="Normal 73 4" xfId="6393"/>
    <cellStyle name="Normal 73 4 2" xfId="6394"/>
    <cellStyle name="Normal 73 4 2 2" xfId="6395"/>
    <cellStyle name="Normal 73 4 2 3" xfId="6396"/>
    <cellStyle name="Normal 73 4 2 4" xfId="6397"/>
    <cellStyle name="Normal 73 4 2 5" xfId="6398"/>
    <cellStyle name="Normal 73 4 3" xfId="6399"/>
    <cellStyle name="Normal 73 4 3 2" xfId="6400"/>
    <cellStyle name="Normal 73 4 3 3" xfId="6401"/>
    <cellStyle name="Normal 73 4 3 4" xfId="6402"/>
    <cellStyle name="Normal 73 4 3 5" xfId="6403"/>
    <cellStyle name="Normal 73 4 4" xfId="6404"/>
    <cellStyle name="Normal 73 4 4 2" xfId="6405"/>
    <cellStyle name="Normal 73 4 4 3" xfId="6406"/>
    <cellStyle name="Normal 73 4 4 4" xfId="6407"/>
    <cellStyle name="Normal 73 4 4 5" xfId="6408"/>
    <cellStyle name="Normal 73 4 5" xfId="6409"/>
    <cellStyle name="Normal 73 4 6" xfId="6410"/>
    <cellStyle name="Normal 73 4 7" xfId="6411"/>
    <cellStyle name="Normal 73 4 8" xfId="6412"/>
    <cellStyle name="Normal 73 5" xfId="6413"/>
    <cellStyle name="Normal 73 5 2" xfId="6414"/>
    <cellStyle name="Normal 73 5 2 2" xfId="6415"/>
    <cellStyle name="Normal 73 5 2 3" xfId="6416"/>
    <cellStyle name="Normal 73 5 2 4" xfId="6417"/>
    <cellStyle name="Normal 73 5 2 5" xfId="6418"/>
    <cellStyle name="Normal 73 5 3" xfId="6419"/>
    <cellStyle name="Normal 73 5 3 2" xfId="6420"/>
    <cellStyle name="Normal 73 5 3 3" xfId="6421"/>
    <cellStyle name="Normal 73 5 3 4" xfId="6422"/>
    <cellStyle name="Normal 73 5 3 5" xfId="6423"/>
    <cellStyle name="Normal 73 5 4" xfId="6424"/>
    <cellStyle name="Normal 73 5 4 2" xfId="6425"/>
    <cellStyle name="Normal 73 5 4 3" xfId="6426"/>
    <cellStyle name="Normal 73 5 4 4" xfId="6427"/>
    <cellStyle name="Normal 73 5 4 5" xfId="6428"/>
    <cellStyle name="Normal 73 5 5" xfId="6429"/>
    <cellStyle name="Normal 73 5 6" xfId="6430"/>
    <cellStyle name="Normal 73 5 7" xfId="6431"/>
    <cellStyle name="Normal 73 5 8" xfId="6432"/>
    <cellStyle name="Normal 73 6" xfId="6433"/>
    <cellStyle name="Normal 73 6 2" xfId="6434"/>
    <cellStyle name="Normal 73 6 2 2" xfId="6435"/>
    <cellStyle name="Normal 73 6 2 3" xfId="6436"/>
    <cellStyle name="Normal 73 6 2 4" xfId="6437"/>
    <cellStyle name="Normal 73 6 2 5" xfId="6438"/>
    <cellStyle name="Normal 73 6 3" xfId="6439"/>
    <cellStyle name="Normal 73 6 3 2" xfId="6440"/>
    <cellStyle name="Normal 73 6 3 3" xfId="6441"/>
    <cellStyle name="Normal 73 6 3 4" xfId="6442"/>
    <cellStyle name="Normal 73 6 3 5" xfId="6443"/>
    <cellStyle name="Normal 73 6 4" xfId="6444"/>
    <cellStyle name="Normal 73 6 4 2" xfId="6445"/>
    <cellStyle name="Normal 73 6 4 3" xfId="6446"/>
    <cellStyle name="Normal 73 6 4 4" xfId="6447"/>
    <cellStyle name="Normal 73 6 4 5" xfId="6448"/>
    <cellStyle name="Normal 73 6 5" xfId="6449"/>
    <cellStyle name="Normal 73 6 6" xfId="6450"/>
    <cellStyle name="Normal 73 6 7" xfId="6451"/>
    <cellStyle name="Normal 73 6 8" xfId="6452"/>
    <cellStyle name="Normal 73 7" xfId="6453"/>
    <cellStyle name="Normal 73 7 2" xfId="6454"/>
    <cellStyle name="Normal 73 7 2 2" xfId="6455"/>
    <cellStyle name="Normal 73 7 2 3" xfId="6456"/>
    <cellStyle name="Normal 73 7 2 4" xfId="6457"/>
    <cellStyle name="Normal 73 7 2 5" xfId="6458"/>
    <cellStyle name="Normal 73 7 3" xfId="6459"/>
    <cellStyle name="Normal 73 7 3 2" xfId="6460"/>
    <cellStyle name="Normal 73 7 3 3" xfId="6461"/>
    <cellStyle name="Normal 73 7 3 4" xfId="6462"/>
    <cellStyle name="Normal 73 7 3 5" xfId="6463"/>
    <cellStyle name="Normal 73 7 4" xfId="6464"/>
    <cellStyle name="Normal 73 7 4 2" xfId="6465"/>
    <cellStyle name="Normal 73 7 4 3" xfId="6466"/>
    <cellStyle name="Normal 73 7 4 4" xfId="6467"/>
    <cellStyle name="Normal 73 7 4 5" xfId="6468"/>
    <cellStyle name="Normal 73 7 5" xfId="6469"/>
    <cellStyle name="Normal 73 7 6" xfId="6470"/>
    <cellStyle name="Normal 73 7 7" xfId="6471"/>
    <cellStyle name="Normal 73 7 8" xfId="6472"/>
    <cellStyle name="Normal 73 8" xfId="6473"/>
    <cellStyle name="Normal 73 8 2" xfId="6474"/>
    <cellStyle name="Normal 73 8 2 2" xfId="6475"/>
    <cellStyle name="Normal 73 8 2 3" xfId="6476"/>
    <cellStyle name="Normal 73 8 2 4" xfId="6477"/>
    <cellStyle name="Normal 73 8 2 5" xfId="6478"/>
    <cellStyle name="Normal 73 8 3" xfId="6479"/>
    <cellStyle name="Normal 73 8 3 2" xfId="6480"/>
    <cellStyle name="Normal 73 8 3 3" xfId="6481"/>
    <cellStyle name="Normal 73 8 3 4" xfId="6482"/>
    <cellStyle name="Normal 73 8 3 5" xfId="6483"/>
    <cellStyle name="Normal 73 8 4" xfId="6484"/>
    <cellStyle name="Normal 73 8 4 2" xfId="6485"/>
    <cellStyle name="Normal 73 8 4 3" xfId="6486"/>
    <cellStyle name="Normal 73 8 4 4" xfId="6487"/>
    <cellStyle name="Normal 73 8 4 5" xfId="6488"/>
    <cellStyle name="Normal 73 8 5" xfId="6489"/>
    <cellStyle name="Normal 73 8 6" xfId="6490"/>
    <cellStyle name="Normal 73 8 7" xfId="6491"/>
    <cellStyle name="Normal 73 8 8" xfId="6492"/>
    <cellStyle name="Normal 73 9" xfId="6493"/>
    <cellStyle name="Normal 73 9 2" xfId="6494"/>
    <cellStyle name="Normal 73 9 2 2" xfId="6495"/>
    <cellStyle name="Normal 73 9 2 3" xfId="6496"/>
    <cellStyle name="Normal 73 9 2 4" xfId="6497"/>
    <cellStyle name="Normal 73 9 2 5" xfId="6498"/>
    <cellStyle name="Normal 73 9 3" xfId="6499"/>
    <cellStyle name="Normal 73 9 3 2" xfId="6500"/>
    <cellStyle name="Normal 73 9 3 3" xfId="6501"/>
    <cellStyle name="Normal 73 9 3 4" xfId="6502"/>
    <cellStyle name="Normal 73 9 3 5" xfId="6503"/>
    <cellStyle name="Normal 73 9 4" xfId="6504"/>
    <cellStyle name="Normal 73 9 4 2" xfId="6505"/>
    <cellStyle name="Normal 73 9 4 3" xfId="6506"/>
    <cellStyle name="Normal 73 9 4 4" xfId="6507"/>
    <cellStyle name="Normal 73 9 4 5" xfId="6508"/>
    <cellStyle name="Normal 73 9 5" xfId="6509"/>
    <cellStyle name="Normal 73 9 6" xfId="6510"/>
    <cellStyle name="Normal 73 9 7" xfId="6511"/>
    <cellStyle name="Normal 73 9 8" xfId="6512"/>
    <cellStyle name="Normal 74" xfId="6513"/>
    <cellStyle name="Normal 74 10" xfId="6514"/>
    <cellStyle name="Normal 74 10 2" xfId="6515"/>
    <cellStyle name="Normal 74 10 2 2" xfId="6516"/>
    <cellStyle name="Normal 74 10 2 3" xfId="6517"/>
    <cellStyle name="Normal 74 10 2 4" xfId="6518"/>
    <cellStyle name="Normal 74 10 2 5" xfId="6519"/>
    <cellStyle name="Normal 74 10 3" xfId="6520"/>
    <cellStyle name="Normal 74 10 3 2" xfId="6521"/>
    <cellStyle name="Normal 74 10 3 3" xfId="6522"/>
    <cellStyle name="Normal 74 10 3 4" xfId="6523"/>
    <cellStyle name="Normal 74 10 3 5" xfId="6524"/>
    <cellStyle name="Normal 74 10 4" xfId="6525"/>
    <cellStyle name="Normal 74 10 4 2" xfId="6526"/>
    <cellStyle name="Normal 74 10 4 3" xfId="6527"/>
    <cellStyle name="Normal 74 10 4 4" xfId="6528"/>
    <cellStyle name="Normal 74 10 4 5" xfId="6529"/>
    <cellStyle name="Normal 74 10 5" xfId="6530"/>
    <cellStyle name="Normal 74 10 6" xfId="6531"/>
    <cellStyle name="Normal 74 10 7" xfId="6532"/>
    <cellStyle name="Normal 74 10 8" xfId="6533"/>
    <cellStyle name="Normal 74 11" xfId="6534"/>
    <cellStyle name="Normal 74 11 2" xfId="6535"/>
    <cellStyle name="Normal 74 11 2 2" xfId="6536"/>
    <cellStyle name="Normal 74 11 2 3" xfId="6537"/>
    <cellStyle name="Normal 74 11 2 4" xfId="6538"/>
    <cellStyle name="Normal 74 11 2 5" xfId="6539"/>
    <cellStyle name="Normal 74 11 3" xfId="6540"/>
    <cellStyle name="Normal 74 11 3 2" xfId="6541"/>
    <cellStyle name="Normal 74 11 3 3" xfId="6542"/>
    <cellStyle name="Normal 74 11 3 4" xfId="6543"/>
    <cellStyle name="Normal 74 11 3 5" xfId="6544"/>
    <cellStyle name="Normal 74 11 4" xfId="6545"/>
    <cellStyle name="Normal 74 11 4 2" xfId="6546"/>
    <cellStyle name="Normal 74 11 4 3" xfId="6547"/>
    <cellStyle name="Normal 74 11 4 4" xfId="6548"/>
    <cellStyle name="Normal 74 11 4 5" xfId="6549"/>
    <cellStyle name="Normal 74 11 5" xfId="6550"/>
    <cellStyle name="Normal 74 11 6" xfId="6551"/>
    <cellStyle name="Normal 74 11 7" xfId="6552"/>
    <cellStyle name="Normal 74 11 8" xfId="6553"/>
    <cellStyle name="Normal 74 12" xfId="6554"/>
    <cellStyle name="Normal 74 12 2" xfId="6555"/>
    <cellStyle name="Normal 74 12 3" xfId="6556"/>
    <cellStyle name="Normal 74 12 4" xfId="6557"/>
    <cellStyle name="Normal 74 12 5" xfId="6558"/>
    <cellStyle name="Normal 74 13" xfId="6559"/>
    <cellStyle name="Normal 74 13 2" xfId="6560"/>
    <cellStyle name="Normal 74 13 3" xfId="6561"/>
    <cellStyle name="Normal 74 13 4" xfId="6562"/>
    <cellStyle name="Normal 74 13 5" xfId="6563"/>
    <cellStyle name="Normal 74 14" xfId="6564"/>
    <cellStyle name="Normal 74 14 2" xfId="6565"/>
    <cellStyle name="Normal 74 14 3" xfId="6566"/>
    <cellStyle name="Normal 74 14 4" xfId="6567"/>
    <cellStyle name="Normal 74 14 5" xfId="6568"/>
    <cellStyle name="Normal 74 15" xfId="6569"/>
    <cellStyle name="Normal 74 16" xfId="6570"/>
    <cellStyle name="Normal 74 17" xfId="6571"/>
    <cellStyle name="Normal 74 18" xfId="6572"/>
    <cellStyle name="Normal 74 2" xfId="6573"/>
    <cellStyle name="Normal 74 2 2" xfId="6574"/>
    <cellStyle name="Normal 74 2 2 2" xfId="6575"/>
    <cellStyle name="Normal 74 2 2 3" xfId="6576"/>
    <cellStyle name="Normal 74 2 2 4" xfId="6577"/>
    <cellStyle name="Normal 74 2 2 5" xfId="6578"/>
    <cellStyle name="Normal 74 2 3" xfId="6579"/>
    <cellStyle name="Normal 74 2 3 2" xfId="6580"/>
    <cellStyle name="Normal 74 2 3 3" xfId="6581"/>
    <cellStyle name="Normal 74 2 3 4" xfId="6582"/>
    <cellStyle name="Normal 74 2 3 5" xfId="6583"/>
    <cellStyle name="Normal 74 2 4" xfId="6584"/>
    <cellStyle name="Normal 74 2 4 2" xfId="6585"/>
    <cellStyle name="Normal 74 2 4 3" xfId="6586"/>
    <cellStyle name="Normal 74 2 4 4" xfId="6587"/>
    <cellStyle name="Normal 74 2 4 5" xfId="6588"/>
    <cellStyle name="Normal 74 2 5" xfId="6589"/>
    <cellStyle name="Normal 74 2 6" xfId="6590"/>
    <cellStyle name="Normal 74 2 7" xfId="6591"/>
    <cellStyle name="Normal 74 2 8" xfId="6592"/>
    <cellStyle name="Normal 74 3" xfId="6593"/>
    <cellStyle name="Normal 74 3 2" xfId="6594"/>
    <cellStyle name="Normal 74 3 2 2" xfId="6595"/>
    <cellStyle name="Normal 74 3 2 3" xfId="6596"/>
    <cellStyle name="Normal 74 3 2 4" xfId="6597"/>
    <cellStyle name="Normal 74 3 2 5" xfId="6598"/>
    <cellStyle name="Normal 74 3 3" xfId="6599"/>
    <cellStyle name="Normal 74 3 3 2" xfId="6600"/>
    <cellStyle name="Normal 74 3 3 3" xfId="6601"/>
    <cellStyle name="Normal 74 3 3 4" xfId="6602"/>
    <cellStyle name="Normal 74 3 3 5" xfId="6603"/>
    <cellStyle name="Normal 74 3 4" xfId="6604"/>
    <cellStyle name="Normal 74 3 4 2" xfId="6605"/>
    <cellStyle name="Normal 74 3 4 3" xfId="6606"/>
    <cellStyle name="Normal 74 3 4 4" xfId="6607"/>
    <cellStyle name="Normal 74 3 4 5" xfId="6608"/>
    <cellStyle name="Normal 74 3 5" xfId="6609"/>
    <cellStyle name="Normal 74 3 6" xfId="6610"/>
    <cellStyle name="Normal 74 3 7" xfId="6611"/>
    <cellStyle name="Normal 74 3 8" xfId="6612"/>
    <cellStyle name="Normal 74 4" xfId="6613"/>
    <cellStyle name="Normal 74 4 2" xfId="6614"/>
    <cellStyle name="Normal 74 4 2 2" xfId="6615"/>
    <cellStyle name="Normal 74 4 2 3" xfId="6616"/>
    <cellStyle name="Normal 74 4 2 4" xfId="6617"/>
    <cellStyle name="Normal 74 4 2 5" xfId="6618"/>
    <cellStyle name="Normal 74 4 3" xfId="6619"/>
    <cellStyle name="Normal 74 4 3 2" xfId="6620"/>
    <cellStyle name="Normal 74 4 3 3" xfId="6621"/>
    <cellStyle name="Normal 74 4 3 4" xfId="6622"/>
    <cellStyle name="Normal 74 4 3 5" xfId="6623"/>
    <cellStyle name="Normal 74 4 4" xfId="6624"/>
    <cellStyle name="Normal 74 4 4 2" xfId="6625"/>
    <cellStyle name="Normal 74 4 4 3" xfId="6626"/>
    <cellStyle name="Normal 74 4 4 4" xfId="6627"/>
    <cellStyle name="Normal 74 4 4 5" xfId="6628"/>
    <cellStyle name="Normal 74 4 5" xfId="6629"/>
    <cellStyle name="Normal 74 4 6" xfId="6630"/>
    <cellStyle name="Normal 74 4 7" xfId="6631"/>
    <cellStyle name="Normal 74 4 8" xfId="6632"/>
    <cellStyle name="Normal 74 5" xfId="6633"/>
    <cellStyle name="Normal 74 5 2" xfId="6634"/>
    <cellStyle name="Normal 74 5 2 2" xfId="6635"/>
    <cellStyle name="Normal 74 5 2 3" xfId="6636"/>
    <cellStyle name="Normal 74 5 2 4" xfId="6637"/>
    <cellStyle name="Normal 74 5 2 5" xfId="6638"/>
    <cellStyle name="Normal 74 5 3" xfId="6639"/>
    <cellStyle name="Normal 74 5 3 2" xfId="6640"/>
    <cellStyle name="Normal 74 5 3 3" xfId="6641"/>
    <cellStyle name="Normal 74 5 3 4" xfId="6642"/>
    <cellStyle name="Normal 74 5 3 5" xfId="6643"/>
    <cellStyle name="Normal 74 5 4" xfId="6644"/>
    <cellStyle name="Normal 74 5 4 2" xfId="6645"/>
    <cellStyle name="Normal 74 5 4 3" xfId="6646"/>
    <cellStyle name="Normal 74 5 4 4" xfId="6647"/>
    <cellStyle name="Normal 74 5 4 5" xfId="6648"/>
    <cellStyle name="Normal 74 5 5" xfId="6649"/>
    <cellStyle name="Normal 74 5 6" xfId="6650"/>
    <cellStyle name="Normal 74 5 7" xfId="6651"/>
    <cellStyle name="Normal 74 5 8" xfId="6652"/>
    <cellStyle name="Normal 74 6" xfId="6653"/>
    <cellStyle name="Normal 74 6 2" xfId="6654"/>
    <cellStyle name="Normal 74 6 2 2" xfId="6655"/>
    <cellStyle name="Normal 74 6 2 3" xfId="6656"/>
    <cellStyle name="Normal 74 6 2 4" xfId="6657"/>
    <cellStyle name="Normal 74 6 2 5" xfId="6658"/>
    <cellStyle name="Normal 74 6 3" xfId="6659"/>
    <cellStyle name="Normal 74 6 3 2" xfId="6660"/>
    <cellStyle name="Normal 74 6 3 3" xfId="6661"/>
    <cellStyle name="Normal 74 6 3 4" xfId="6662"/>
    <cellStyle name="Normal 74 6 3 5" xfId="6663"/>
    <cellStyle name="Normal 74 6 4" xfId="6664"/>
    <cellStyle name="Normal 74 6 4 2" xfId="6665"/>
    <cellStyle name="Normal 74 6 4 3" xfId="6666"/>
    <cellStyle name="Normal 74 6 4 4" xfId="6667"/>
    <cellStyle name="Normal 74 6 4 5" xfId="6668"/>
    <cellStyle name="Normal 74 6 5" xfId="6669"/>
    <cellStyle name="Normal 74 6 6" xfId="6670"/>
    <cellStyle name="Normal 74 6 7" xfId="6671"/>
    <cellStyle name="Normal 74 6 8" xfId="6672"/>
    <cellStyle name="Normal 74 7" xfId="6673"/>
    <cellStyle name="Normal 74 7 2" xfId="6674"/>
    <cellStyle name="Normal 74 7 2 2" xfId="6675"/>
    <cellStyle name="Normal 74 7 2 3" xfId="6676"/>
    <cellStyle name="Normal 74 7 2 4" xfId="6677"/>
    <cellStyle name="Normal 74 7 2 5" xfId="6678"/>
    <cellStyle name="Normal 74 7 3" xfId="6679"/>
    <cellStyle name="Normal 74 7 3 2" xfId="6680"/>
    <cellStyle name="Normal 74 7 3 3" xfId="6681"/>
    <cellStyle name="Normal 74 7 3 4" xfId="6682"/>
    <cellStyle name="Normal 74 7 3 5" xfId="6683"/>
    <cellStyle name="Normal 74 7 4" xfId="6684"/>
    <cellStyle name="Normal 74 7 4 2" xfId="6685"/>
    <cellStyle name="Normal 74 7 4 3" xfId="6686"/>
    <cellStyle name="Normal 74 7 4 4" xfId="6687"/>
    <cellStyle name="Normal 74 7 4 5" xfId="6688"/>
    <cellStyle name="Normal 74 7 5" xfId="6689"/>
    <cellStyle name="Normal 74 7 6" xfId="6690"/>
    <cellStyle name="Normal 74 7 7" xfId="6691"/>
    <cellStyle name="Normal 74 7 8" xfId="6692"/>
    <cellStyle name="Normal 74 8" xfId="6693"/>
    <cellStyle name="Normal 74 8 2" xfId="6694"/>
    <cellStyle name="Normal 74 8 2 2" xfId="6695"/>
    <cellStyle name="Normal 74 8 2 3" xfId="6696"/>
    <cellStyle name="Normal 74 8 2 4" xfId="6697"/>
    <cellStyle name="Normal 74 8 2 5" xfId="6698"/>
    <cellStyle name="Normal 74 8 3" xfId="6699"/>
    <cellStyle name="Normal 74 8 3 2" xfId="6700"/>
    <cellStyle name="Normal 74 8 3 3" xfId="6701"/>
    <cellStyle name="Normal 74 8 3 4" xfId="6702"/>
    <cellStyle name="Normal 74 8 3 5" xfId="6703"/>
    <cellStyle name="Normal 74 8 4" xfId="6704"/>
    <cellStyle name="Normal 74 8 4 2" xfId="6705"/>
    <cellStyle name="Normal 74 8 4 3" xfId="6706"/>
    <cellStyle name="Normal 74 8 4 4" xfId="6707"/>
    <cellStyle name="Normal 74 8 4 5" xfId="6708"/>
    <cellStyle name="Normal 74 8 5" xfId="6709"/>
    <cellStyle name="Normal 74 8 6" xfId="6710"/>
    <cellStyle name="Normal 74 8 7" xfId="6711"/>
    <cellStyle name="Normal 74 8 8" xfId="6712"/>
    <cellStyle name="Normal 74 9" xfId="6713"/>
    <cellStyle name="Normal 74 9 2" xfId="6714"/>
    <cellStyle name="Normal 74 9 2 2" xfId="6715"/>
    <cellStyle name="Normal 74 9 2 3" xfId="6716"/>
    <cellStyle name="Normal 74 9 2 4" xfId="6717"/>
    <cellStyle name="Normal 74 9 2 5" xfId="6718"/>
    <cellStyle name="Normal 74 9 3" xfId="6719"/>
    <cellStyle name="Normal 74 9 3 2" xfId="6720"/>
    <cellStyle name="Normal 74 9 3 3" xfId="6721"/>
    <cellStyle name="Normal 74 9 3 4" xfId="6722"/>
    <cellStyle name="Normal 74 9 3 5" xfId="6723"/>
    <cellStyle name="Normal 74 9 4" xfId="6724"/>
    <cellStyle name="Normal 74 9 4 2" xfId="6725"/>
    <cellStyle name="Normal 74 9 4 3" xfId="6726"/>
    <cellStyle name="Normal 74 9 4 4" xfId="6727"/>
    <cellStyle name="Normal 74 9 4 5" xfId="6728"/>
    <cellStyle name="Normal 74 9 5" xfId="6729"/>
    <cellStyle name="Normal 74 9 6" xfId="6730"/>
    <cellStyle name="Normal 74 9 7" xfId="6731"/>
    <cellStyle name="Normal 74 9 8" xfId="6732"/>
    <cellStyle name="Normal 75" xfId="6733"/>
    <cellStyle name="Normal 75 10" xfId="6734"/>
    <cellStyle name="Normal 75 10 2" xfId="6735"/>
    <cellStyle name="Normal 75 10 2 2" xfId="6736"/>
    <cellStyle name="Normal 75 10 2 3" xfId="6737"/>
    <cellStyle name="Normal 75 10 2 4" xfId="6738"/>
    <cellStyle name="Normal 75 10 2 5" xfId="6739"/>
    <cellStyle name="Normal 75 10 3" xfId="6740"/>
    <cellStyle name="Normal 75 10 3 2" xfId="6741"/>
    <cellStyle name="Normal 75 10 3 3" xfId="6742"/>
    <cellStyle name="Normal 75 10 3 4" xfId="6743"/>
    <cellStyle name="Normal 75 10 3 5" xfId="6744"/>
    <cellStyle name="Normal 75 10 4" xfId="6745"/>
    <cellStyle name="Normal 75 10 4 2" xfId="6746"/>
    <cellStyle name="Normal 75 10 4 3" xfId="6747"/>
    <cellStyle name="Normal 75 10 4 4" xfId="6748"/>
    <cellStyle name="Normal 75 10 4 5" xfId="6749"/>
    <cellStyle name="Normal 75 10 5" xfId="6750"/>
    <cellStyle name="Normal 75 10 6" xfId="6751"/>
    <cellStyle name="Normal 75 10 7" xfId="6752"/>
    <cellStyle name="Normal 75 10 8" xfId="6753"/>
    <cellStyle name="Normal 75 11" xfId="6754"/>
    <cellStyle name="Normal 75 11 2" xfId="6755"/>
    <cellStyle name="Normal 75 11 2 2" xfId="6756"/>
    <cellStyle name="Normal 75 11 2 3" xfId="6757"/>
    <cellStyle name="Normal 75 11 2 4" xfId="6758"/>
    <cellStyle name="Normal 75 11 2 5" xfId="6759"/>
    <cellStyle name="Normal 75 11 3" xfId="6760"/>
    <cellStyle name="Normal 75 11 3 2" xfId="6761"/>
    <cellStyle name="Normal 75 11 3 3" xfId="6762"/>
    <cellStyle name="Normal 75 11 3 4" xfId="6763"/>
    <cellStyle name="Normal 75 11 3 5" xfId="6764"/>
    <cellStyle name="Normal 75 11 4" xfId="6765"/>
    <cellStyle name="Normal 75 11 4 2" xfId="6766"/>
    <cellStyle name="Normal 75 11 4 3" xfId="6767"/>
    <cellStyle name="Normal 75 11 4 4" xfId="6768"/>
    <cellStyle name="Normal 75 11 4 5" xfId="6769"/>
    <cellStyle name="Normal 75 11 5" xfId="6770"/>
    <cellStyle name="Normal 75 11 6" xfId="6771"/>
    <cellStyle name="Normal 75 11 7" xfId="6772"/>
    <cellStyle name="Normal 75 11 8" xfId="6773"/>
    <cellStyle name="Normal 75 12" xfId="6774"/>
    <cellStyle name="Normal 75 12 2" xfId="6775"/>
    <cellStyle name="Normal 75 12 3" xfId="6776"/>
    <cellStyle name="Normal 75 12 4" xfId="6777"/>
    <cellStyle name="Normal 75 12 5" xfId="6778"/>
    <cellStyle name="Normal 75 13" xfId="6779"/>
    <cellStyle name="Normal 75 13 2" xfId="6780"/>
    <cellStyle name="Normal 75 13 3" xfId="6781"/>
    <cellStyle name="Normal 75 13 4" xfId="6782"/>
    <cellStyle name="Normal 75 13 5" xfId="6783"/>
    <cellStyle name="Normal 75 14" xfId="6784"/>
    <cellStyle name="Normal 75 14 2" xfId="6785"/>
    <cellStyle name="Normal 75 14 3" xfId="6786"/>
    <cellStyle name="Normal 75 14 4" xfId="6787"/>
    <cellStyle name="Normal 75 14 5" xfId="6788"/>
    <cellStyle name="Normal 75 15" xfId="6789"/>
    <cellStyle name="Normal 75 16" xfId="6790"/>
    <cellStyle name="Normal 75 17" xfId="6791"/>
    <cellStyle name="Normal 75 18" xfId="6792"/>
    <cellStyle name="Normal 75 2" xfId="6793"/>
    <cellStyle name="Normal 75 2 2" xfId="6794"/>
    <cellStyle name="Normal 75 2 2 2" xfId="6795"/>
    <cellStyle name="Normal 75 2 2 3" xfId="6796"/>
    <cellStyle name="Normal 75 2 2 4" xfId="6797"/>
    <cellStyle name="Normal 75 2 2 5" xfId="6798"/>
    <cellStyle name="Normal 75 2 3" xfId="6799"/>
    <cellStyle name="Normal 75 2 3 2" xfId="6800"/>
    <cellStyle name="Normal 75 2 3 3" xfId="6801"/>
    <cellStyle name="Normal 75 2 3 4" xfId="6802"/>
    <cellStyle name="Normal 75 2 3 5" xfId="6803"/>
    <cellStyle name="Normal 75 2 4" xfId="6804"/>
    <cellStyle name="Normal 75 2 4 2" xfId="6805"/>
    <cellStyle name="Normal 75 2 4 3" xfId="6806"/>
    <cellStyle name="Normal 75 2 4 4" xfId="6807"/>
    <cellStyle name="Normal 75 2 4 5" xfId="6808"/>
    <cellStyle name="Normal 75 2 5" xfId="6809"/>
    <cellStyle name="Normal 75 2 6" xfId="6810"/>
    <cellStyle name="Normal 75 2 7" xfId="6811"/>
    <cellStyle name="Normal 75 2 8" xfId="6812"/>
    <cellStyle name="Normal 75 3" xfId="6813"/>
    <cellStyle name="Normal 75 3 2" xfId="6814"/>
    <cellStyle name="Normal 75 3 2 2" xfId="6815"/>
    <cellStyle name="Normal 75 3 2 3" xfId="6816"/>
    <cellStyle name="Normal 75 3 2 4" xfId="6817"/>
    <cellStyle name="Normal 75 3 2 5" xfId="6818"/>
    <cellStyle name="Normal 75 3 3" xfId="6819"/>
    <cellStyle name="Normal 75 3 3 2" xfId="6820"/>
    <cellStyle name="Normal 75 3 3 3" xfId="6821"/>
    <cellStyle name="Normal 75 3 3 4" xfId="6822"/>
    <cellStyle name="Normal 75 3 3 5" xfId="6823"/>
    <cellStyle name="Normal 75 3 4" xfId="6824"/>
    <cellStyle name="Normal 75 3 4 2" xfId="6825"/>
    <cellStyle name="Normal 75 3 4 3" xfId="6826"/>
    <cellStyle name="Normal 75 3 4 4" xfId="6827"/>
    <cellStyle name="Normal 75 3 4 5" xfId="6828"/>
    <cellStyle name="Normal 75 3 5" xfId="6829"/>
    <cellStyle name="Normal 75 3 6" xfId="6830"/>
    <cellStyle name="Normal 75 3 7" xfId="6831"/>
    <cellStyle name="Normal 75 3 8" xfId="6832"/>
    <cellStyle name="Normal 75 4" xfId="6833"/>
    <cellStyle name="Normal 75 4 2" xfId="6834"/>
    <cellStyle name="Normal 75 4 2 2" xfId="6835"/>
    <cellStyle name="Normal 75 4 2 3" xfId="6836"/>
    <cellStyle name="Normal 75 4 2 4" xfId="6837"/>
    <cellStyle name="Normal 75 4 2 5" xfId="6838"/>
    <cellStyle name="Normal 75 4 3" xfId="6839"/>
    <cellStyle name="Normal 75 4 3 2" xfId="6840"/>
    <cellStyle name="Normal 75 4 3 3" xfId="6841"/>
    <cellStyle name="Normal 75 4 3 4" xfId="6842"/>
    <cellStyle name="Normal 75 4 3 5" xfId="6843"/>
    <cellStyle name="Normal 75 4 4" xfId="6844"/>
    <cellStyle name="Normal 75 4 4 2" xfId="6845"/>
    <cellStyle name="Normal 75 4 4 3" xfId="6846"/>
    <cellStyle name="Normal 75 4 4 4" xfId="6847"/>
    <cellStyle name="Normal 75 4 4 5" xfId="6848"/>
    <cellStyle name="Normal 75 4 5" xfId="6849"/>
    <cellStyle name="Normal 75 4 6" xfId="6850"/>
    <cellStyle name="Normal 75 4 7" xfId="6851"/>
    <cellStyle name="Normal 75 4 8" xfId="6852"/>
    <cellStyle name="Normal 75 5" xfId="6853"/>
    <cellStyle name="Normal 75 5 2" xfId="6854"/>
    <cellStyle name="Normal 75 5 2 2" xfId="6855"/>
    <cellStyle name="Normal 75 5 2 3" xfId="6856"/>
    <cellStyle name="Normal 75 5 2 4" xfId="6857"/>
    <cellStyle name="Normal 75 5 2 5" xfId="6858"/>
    <cellStyle name="Normal 75 5 3" xfId="6859"/>
    <cellStyle name="Normal 75 5 3 2" xfId="6860"/>
    <cellStyle name="Normal 75 5 3 3" xfId="6861"/>
    <cellStyle name="Normal 75 5 3 4" xfId="6862"/>
    <cellStyle name="Normal 75 5 3 5" xfId="6863"/>
    <cellStyle name="Normal 75 5 4" xfId="6864"/>
    <cellStyle name="Normal 75 5 4 2" xfId="6865"/>
    <cellStyle name="Normal 75 5 4 3" xfId="6866"/>
    <cellStyle name="Normal 75 5 4 4" xfId="6867"/>
    <cellStyle name="Normal 75 5 4 5" xfId="6868"/>
    <cellStyle name="Normal 75 5 5" xfId="6869"/>
    <cellStyle name="Normal 75 5 6" xfId="6870"/>
    <cellStyle name="Normal 75 5 7" xfId="6871"/>
    <cellStyle name="Normal 75 5 8" xfId="6872"/>
    <cellStyle name="Normal 75 6" xfId="6873"/>
    <cellStyle name="Normal 75 6 2" xfId="6874"/>
    <cellStyle name="Normal 75 6 2 2" xfId="6875"/>
    <cellStyle name="Normal 75 6 2 3" xfId="6876"/>
    <cellStyle name="Normal 75 6 2 4" xfId="6877"/>
    <cellStyle name="Normal 75 6 2 5" xfId="6878"/>
    <cellStyle name="Normal 75 6 3" xfId="6879"/>
    <cellStyle name="Normal 75 6 3 2" xfId="6880"/>
    <cellStyle name="Normal 75 6 3 3" xfId="6881"/>
    <cellStyle name="Normal 75 6 3 4" xfId="6882"/>
    <cellStyle name="Normal 75 6 3 5" xfId="6883"/>
    <cellStyle name="Normal 75 6 4" xfId="6884"/>
    <cellStyle name="Normal 75 6 4 2" xfId="6885"/>
    <cellStyle name="Normal 75 6 4 3" xfId="6886"/>
    <cellStyle name="Normal 75 6 4 4" xfId="6887"/>
    <cellStyle name="Normal 75 6 4 5" xfId="6888"/>
    <cellStyle name="Normal 75 6 5" xfId="6889"/>
    <cellStyle name="Normal 75 6 6" xfId="6890"/>
    <cellStyle name="Normal 75 6 7" xfId="6891"/>
    <cellStyle name="Normal 75 6 8" xfId="6892"/>
    <cellStyle name="Normal 75 7" xfId="6893"/>
    <cellStyle name="Normal 75 7 2" xfId="6894"/>
    <cellStyle name="Normal 75 7 2 2" xfId="6895"/>
    <cellStyle name="Normal 75 7 2 3" xfId="6896"/>
    <cellStyle name="Normal 75 7 2 4" xfId="6897"/>
    <cellStyle name="Normal 75 7 2 5" xfId="6898"/>
    <cellStyle name="Normal 75 7 3" xfId="6899"/>
    <cellStyle name="Normal 75 7 3 2" xfId="6900"/>
    <cellStyle name="Normal 75 7 3 3" xfId="6901"/>
    <cellStyle name="Normal 75 7 3 4" xfId="6902"/>
    <cellStyle name="Normal 75 7 3 5" xfId="6903"/>
    <cellStyle name="Normal 75 7 4" xfId="6904"/>
    <cellStyle name="Normal 75 7 4 2" xfId="6905"/>
    <cellStyle name="Normal 75 7 4 3" xfId="6906"/>
    <cellStyle name="Normal 75 7 4 4" xfId="6907"/>
    <cellStyle name="Normal 75 7 4 5" xfId="6908"/>
    <cellStyle name="Normal 75 7 5" xfId="6909"/>
    <cellStyle name="Normal 75 7 6" xfId="6910"/>
    <cellStyle name="Normal 75 7 7" xfId="6911"/>
    <cellStyle name="Normal 75 7 8" xfId="6912"/>
    <cellStyle name="Normal 75 8" xfId="6913"/>
    <cellStyle name="Normal 75 8 2" xfId="6914"/>
    <cellStyle name="Normal 75 8 2 2" xfId="6915"/>
    <cellStyle name="Normal 75 8 2 3" xfId="6916"/>
    <cellStyle name="Normal 75 8 2 4" xfId="6917"/>
    <cellStyle name="Normal 75 8 2 5" xfId="6918"/>
    <cellStyle name="Normal 75 8 3" xfId="6919"/>
    <cellStyle name="Normal 75 8 3 2" xfId="6920"/>
    <cellStyle name="Normal 75 8 3 3" xfId="6921"/>
    <cellStyle name="Normal 75 8 3 4" xfId="6922"/>
    <cellStyle name="Normal 75 8 3 5" xfId="6923"/>
    <cellStyle name="Normal 75 8 4" xfId="6924"/>
    <cellStyle name="Normal 75 8 4 2" xfId="6925"/>
    <cellStyle name="Normal 75 8 4 3" xfId="6926"/>
    <cellStyle name="Normal 75 8 4 4" xfId="6927"/>
    <cellStyle name="Normal 75 8 4 5" xfId="6928"/>
    <cellStyle name="Normal 75 8 5" xfId="6929"/>
    <cellStyle name="Normal 75 8 6" xfId="6930"/>
    <cellStyle name="Normal 75 8 7" xfId="6931"/>
    <cellStyle name="Normal 75 8 8" xfId="6932"/>
    <cellStyle name="Normal 75 9" xfId="6933"/>
    <cellStyle name="Normal 75 9 2" xfId="6934"/>
    <cellStyle name="Normal 75 9 2 2" xfId="6935"/>
    <cellStyle name="Normal 75 9 2 3" xfId="6936"/>
    <cellStyle name="Normal 75 9 2 4" xfId="6937"/>
    <cellStyle name="Normal 75 9 2 5" xfId="6938"/>
    <cellStyle name="Normal 75 9 3" xfId="6939"/>
    <cellStyle name="Normal 75 9 3 2" xfId="6940"/>
    <cellStyle name="Normal 75 9 3 3" xfId="6941"/>
    <cellStyle name="Normal 75 9 3 4" xfId="6942"/>
    <cellStyle name="Normal 75 9 3 5" xfId="6943"/>
    <cellStyle name="Normal 75 9 4" xfId="6944"/>
    <cellStyle name="Normal 75 9 4 2" xfId="6945"/>
    <cellStyle name="Normal 75 9 4 3" xfId="6946"/>
    <cellStyle name="Normal 75 9 4 4" xfId="6947"/>
    <cellStyle name="Normal 75 9 4 5" xfId="6948"/>
    <cellStyle name="Normal 75 9 5" xfId="6949"/>
    <cellStyle name="Normal 75 9 6" xfId="6950"/>
    <cellStyle name="Normal 75 9 7" xfId="6951"/>
    <cellStyle name="Normal 75 9 8" xfId="6952"/>
    <cellStyle name="Normal 76" xfId="6953"/>
    <cellStyle name="Normal 76 10" xfId="6954"/>
    <cellStyle name="Normal 76 10 2" xfId="6955"/>
    <cellStyle name="Normal 76 10 2 2" xfId="6956"/>
    <cellStyle name="Normal 76 10 2 3" xfId="6957"/>
    <cellStyle name="Normal 76 10 2 4" xfId="6958"/>
    <cellStyle name="Normal 76 10 2 5" xfId="6959"/>
    <cellStyle name="Normal 76 10 3" xfId="6960"/>
    <cellStyle name="Normal 76 10 3 2" xfId="6961"/>
    <cellStyle name="Normal 76 10 3 3" xfId="6962"/>
    <cellStyle name="Normal 76 10 3 4" xfId="6963"/>
    <cellStyle name="Normal 76 10 3 5" xfId="6964"/>
    <cellStyle name="Normal 76 10 4" xfId="6965"/>
    <cellStyle name="Normal 76 10 4 2" xfId="6966"/>
    <cellStyle name="Normal 76 10 4 3" xfId="6967"/>
    <cellStyle name="Normal 76 10 4 4" xfId="6968"/>
    <cellStyle name="Normal 76 10 4 5" xfId="6969"/>
    <cellStyle name="Normal 76 10 5" xfId="6970"/>
    <cellStyle name="Normal 76 10 6" xfId="6971"/>
    <cellStyle name="Normal 76 10 7" xfId="6972"/>
    <cellStyle name="Normal 76 10 8" xfId="6973"/>
    <cellStyle name="Normal 76 11" xfId="6974"/>
    <cellStyle name="Normal 76 11 2" xfId="6975"/>
    <cellStyle name="Normal 76 11 2 2" xfId="6976"/>
    <cellStyle name="Normal 76 11 2 3" xfId="6977"/>
    <cellStyle name="Normal 76 11 2 4" xfId="6978"/>
    <cellStyle name="Normal 76 11 2 5" xfId="6979"/>
    <cellStyle name="Normal 76 11 3" xfId="6980"/>
    <cellStyle name="Normal 76 11 3 2" xfId="6981"/>
    <cellStyle name="Normal 76 11 3 3" xfId="6982"/>
    <cellStyle name="Normal 76 11 3 4" xfId="6983"/>
    <cellStyle name="Normal 76 11 3 5" xfId="6984"/>
    <cellStyle name="Normal 76 11 4" xfId="6985"/>
    <cellStyle name="Normal 76 11 4 2" xfId="6986"/>
    <cellStyle name="Normal 76 11 4 3" xfId="6987"/>
    <cellStyle name="Normal 76 11 4 4" xfId="6988"/>
    <cellStyle name="Normal 76 11 4 5" xfId="6989"/>
    <cellStyle name="Normal 76 11 5" xfId="6990"/>
    <cellStyle name="Normal 76 11 6" xfId="6991"/>
    <cellStyle name="Normal 76 11 7" xfId="6992"/>
    <cellStyle name="Normal 76 11 8" xfId="6993"/>
    <cellStyle name="Normal 76 12" xfId="6994"/>
    <cellStyle name="Normal 76 12 2" xfId="6995"/>
    <cellStyle name="Normal 76 12 3" xfId="6996"/>
    <cellStyle name="Normal 76 12 4" xfId="6997"/>
    <cellStyle name="Normal 76 12 5" xfId="6998"/>
    <cellStyle name="Normal 76 13" xfId="6999"/>
    <cellStyle name="Normal 76 13 2" xfId="7000"/>
    <cellStyle name="Normal 76 13 3" xfId="7001"/>
    <cellStyle name="Normal 76 13 4" xfId="7002"/>
    <cellStyle name="Normal 76 13 5" xfId="7003"/>
    <cellStyle name="Normal 76 14" xfId="7004"/>
    <cellStyle name="Normal 76 14 2" xfId="7005"/>
    <cellStyle name="Normal 76 14 3" xfId="7006"/>
    <cellStyle name="Normal 76 14 4" xfId="7007"/>
    <cellStyle name="Normal 76 14 5" xfId="7008"/>
    <cellStyle name="Normal 76 15" xfId="7009"/>
    <cellStyle name="Normal 76 16" xfId="7010"/>
    <cellStyle name="Normal 76 17" xfId="7011"/>
    <cellStyle name="Normal 76 18" xfId="7012"/>
    <cellStyle name="Normal 76 2" xfId="7013"/>
    <cellStyle name="Normal 76 2 2" xfId="7014"/>
    <cellStyle name="Normal 76 2 2 2" xfId="7015"/>
    <cellStyle name="Normal 76 2 2 3" xfId="7016"/>
    <cellStyle name="Normal 76 2 2 4" xfId="7017"/>
    <cellStyle name="Normal 76 2 2 5" xfId="7018"/>
    <cellStyle name="Normal 76 2 3" xfId="7019"/>
    <cellStyle name="Normal 76 2 3 2" xfId="7020"/>
    <cellStyle name="Normal 76 2 3 3" xfId="7021"/>
    <cellStyle name="Normal 76 2 3 4" xfId="7022"/>
    <cellStyle name="Normal 76 2 3 5" xfId="7023"/>
    <cellStyle name="Normal 76 2 4" xfId="7024"/>
    <cellStyle name="Normal 76 2 4 2" xfId="7025"/>
    <cellStyle name="Normal 76 2 4 3" xfId="7026"/>
    <cellStyle name="Normal 76 2 4 4" xfId="7027"/>
    <cellStyle name="Normal 76 2 4 5" xfId="7028"/>
    <cellStyle name="Normal 76 2 5" xfId="7029"/>
    <cellStyle name="Normal 76 2 6" xfId="7030"/>
    <cellStyle name="Normal 76 2 7" xfId="7031"/>
    <cellStyle name="Normal 76 2 8" xfId="7032"/>
    <cellStyle name="Normal 76 3" xfId="7033"/>
    <cellStyle name="Normal 76 3 2" xfId="7034"/>
    <cellStyle name="Normal 76 3 2 2" xfId="7035"/>
    <cellStyle name="Normal 76 3 2 3" xfId="7036"/>
    <cellStyle name="Normal 76 3 2 4" xfId="7037"/>
    <cellStyle name="Normal 76 3 2 5" xfId="7038"/>
    <cellStyle name="Normal 76 3 3" xfId="7039"/>
    <cellStyle name="Normal 76 3 3 2" xfId="7040"/>
    <cellStyle name="Normal 76 3 3 3" xfId="7041"/>
    <cellStyle name="Normal 76 3 3 4" xfId="7042"/>
    <cellStyle name="Normal 76 3 3 5" xfId="7043"/>
    <cellStyle name="Normal 76 3 4" xfId="7044"/>
    <cellStyle name="Normal 76 3 4 2" xfId="7045"/>
    <cellStyle name="Normal 76 3 4 3" xfId="7046"/>
    <cellStyle name="Normal 76 3 4 4" xfId="7047"/>
    <cellStyle name="Normal 76 3 4 5" xfId="7048"/>
    <cellStyle name="Normal 76 3 5" xfId="7049"/>
    <cellStyle name="Normal 76 3 6" xfId="7050"/>
    <cellStyle name="Normal 76 3 7" xfId="7051"/>
    <cellStyle name="Normal 76 3 8" xfId="7052"/>
    <cellStyle name="Normal 76 4" xfId="7053"/>
    <cellStyle name="Normal 76 4 2" xfId="7054"/>
    <cellStyle name="Normal 76 4 2 2" xfId="7055"/>
    <cellStyle name="Normal 76 4 2 3" xfId="7056"/>
    <cellStyle name="Normal 76 4 2 4" xfId="7057"/>
    <cellStyle name="Normal 76 4 2 5" xfId="7058"/>
    <cellStyle name="Normal 76 4 3" xfId="7059"/>
    <cellStyle name="Normal 76 4 3 2" xfId="7060"/>
    <cellStyle name="Normal 76 4 3 3" xfId="7061"/>
    <cellStyle name="Normal 76 4 3 4" xfId="7062"/>
    <cellStyle name="Normal 76 4 3 5" xfId="7063"/>
    <cellStyle name="Normal 76 4 4" xfId="7064"/>
    <cellStyle name="Normal 76 4 4 2" xfId="7065"/>
    <cellStyle name="Normal 76 4 4 3" xfId="7066"/>
    <cellStyle name="Normal 76 4 4 4" xfId="7067"/>
    <cellStyle name="Normal 76 4 4 5" xfId="7068"/>
    <cellStyle name="Normal 76 4 5" xfId="7069"/>
    <cellStyle name="Normal 76 4 6" xfId="7070"/>
    <cellStyle name="Normal 76 4 7" xfId="7071"/>
    <cellStyle name="Normal 76 4 8" xfId="7072"/>
    <cellStyle name="Normal 76 5" xfId="7073"/>
    <cellStyle name="Normal 76 5 2" xfId="7074"/>
    <cellStyle name="Normal 76 5 2 2" xfId="7075"/>
    <cellStyle name="Normal 76 5 2 3" xfId="7076"/>
    <cellStyle name="Normal 76 5 2 4" xfId="7077"/>
    <cellStyle name="Normal 76 5 2 5" xfId="7078"/>
    <cellStyle name="Normal 76 5 3" xfId="7079"/>
    <cellStyle name="Normal 76 5 3 2" xfId="7080"/>
    <cellStyle name="Normal 76 5 3 3" xfId="7081"/>
    <cellStyle name="Normal 76 5 3 4" xfId="7082"/>
    <cellStyle name="Normal 76 5 3 5" xfId="7083"/>
    <cellStyle name="Normal 76 5 4" xfId="7084"/>
    <cellStyle name="Normal 76 5 4 2" xfId="7085"/>
    <cellStyle name="Normal 76 5 4 3" xfId="7086"/>
    <cellStyle name="Normal 76 5 4 4" xfId="7087"/>
    <cellStyle name="Normal 76 5 4 5" xfId="7088"/>
    <cellStyle name="Normal 76 5 5" xfId="7089"/>
    <cellStyle name="Normal 76 5 6" xfId="7090"/>
    <cellStyle name="Normal 76 5 7" xfId="7091"/>
    <cellStyle name="Normal 76 5 8" xfId="7092"/>
    <cellStyle name="Normal 76 6" xfId="7093"/>
    <cellStyle name="Normal 76 6 2" xfId="7094"/>
    <cellStyle name="Normal 76 6 2 2" xfId="7095"/>
    <cellStyle name="Normal 76 6 2 3" xfId="7096"/>
    <cellStyle name="Normal 76 6 2 4" xfId="7097"/>
    <cellStyle name="Normal 76 6 2 5" xfId="7098"/>
    <cellStyle name="Normal 76 6 3" xfId="7099"/>
    <cellStyle name="Normal 76 6 3 2" xfId="7100"/>
    <cellStyle name="Normal 76 6 3 3" xfId="7101"/>
    <cellStyle name="Normal 76 6 3 4" xfId="7102"/>
    <cellStyle name="Normal 76 6 3 5" xfId="7103"/>
    <cellStyle name="Normal 76 6 4" xfId="7104"/>
    <cellStyle name="Normal 76 6 4 2" xfId="7105"/>
    <cellStyle name="Normal 76 6 4 3" xfId="7106"/>
    <cellStyle name="Normal 76 6 4 4" xfId="7107"/>
    <cellStyle name="Normal 76 6 4 5" xfId="7108"/>
    <cellStyle name="Normal 76 6 5" xfId="7109"/>
    <cellStyle name="Normal 76 6 6" xfId="7110"/>
    <cellStyle name="Normal 76 6 7" xfId="7111"/>
    <cellStyle name="Normal 76 6 8" xfId="7112"/>
    <cellStyle name="Normal 76 7" xfId="7113"/>
    <cellStyle name="Normal 76 7 2" xfId="7114"/>
    <cellStyle name="Normal 76 7 2 2" xfId="7115"/>
    <cellStyle name="Normal 76 7 2 3" xfId="7116"/>
    <cellStyle name="Normal 76 7 2 4" xfId="7117"/>
    <cellStyle name="Normal 76 7 2 5" xfId="7118"/>
    <cellStyle name="Normal 76 7 3" xfId="7119"/>
    <cellStyle name="Normal 76 7 3 2" xfId="7120"/>
    <cellStyle name="Normal 76 7 3 3" xfId="7121"/>
    <cellStyle name="Normal 76 7 3 4" xfId="7122"/>
    <cellStyle name="Normal 76 7 3 5" xfId="7123"/>
    <cellStyle name="Normal 76 7 4" xfId="7124"/>
    <cellStyle name="Normal 76 7 4 2" xfId="7125"/>
    <cellStyle name="Normal 76 7 4 3" xfId="7126"/>
    <cellStyle name="Normal 76 7 4 4" xfId="7127"/>
    <cellStyle name="Normal 76 7 4 5" xfId="7128"/>
    <cellStyle name="Normal 76 7 5" xfId="7129"/>
    <cellStyle name="Normal 76 7 6" xfId="7130"/>
    <cellStyle name="Normal 76 7 7" xfId="7131"/>
    <cellStyle name="Normal 76 7 8" xfId="7132"/>
    <cellStyle name="Normal 76 8" xfId="7133"/>
    <cellStyle name="Normal 76 8 2" xfId="7134"/>
    <cellStyle name="Normal 76 8 2 2" xfId="7135"/>
    <cellStyle name="Normal 76 8 2 3" xfId="7136"/>
    <cellStyle name="Normal 76 8 2 4" xfId="7137"/>
    <cellStyle name="Normal 76 8 2 5" xfId="7138"/>
    <cellStyle name="Normal 76 8 3" xfId="7139"/>
    <cellStyle name="Normal 76 8 3 2" xfId="7140"/>
    <cellStyle name="Normal 76 8 3 3" xfId="7141"/>
    <cellStyle name="Normal 76 8 3 4" xfId="7142"/>
    <cellStyle name="Normal 76 8 3 5" xfId="7143"/>
    <cellStyle name="Normal 76 8 4" xfId="7144"/>
    <cellStyle name="Normal 76 8 4 2" xfId="7145"/>
    <cellStyle name="Normal 76 8 4 3" xfId="7146"/>
    <cellStyle name="Normal 76 8 4 4" xfId="7147"/>
    <cellStyle name="Normal 76 8 4 5" xfId="7148"/>
    <cellStyle name="Normal 76 8 5" xfId="7149"/>
    <cellStyle name="Normal 76 8 6" xfId="7150"/>
    <cellStyle name="Normal 76 8 7" xfId="7151"/>
    <cellStyle name="Normal 76 8 8" xfId="7152"/>
    <cellStyle name="Normal 76 9" xfId="7153"/>
    <cellStyle name="Normal 76 9 2" xfId="7154"/>
    <cellStyle name="Normal 76 9 2 2" xfId="7155"/>
    <cellStyle name="Normal 76 9 2 3" xfId="7156"/>
    <cellStyle name="Normal 76 9 2 4" xfId="7157"/>
    <cellStyle name="Normal 76 9 2 5" xfId="7158"/>
    <cellStyle name="Normal 76 9 3" xfId="7159"/>
    <cellStyle name="Normal 76 9 3 2" xfId="7160"/>
    <cellStyle name="Normal 76 9 3 3" xfId="7161"/>
    <cellStyle name="Normal 76 9 3 4" xfId="7162"/>
    <cellStyle name="Normal 76 9 3 5" xfId="7163"/>
    <cellStyle name="Normal 76 9 4" xfId="7164"/>
    <cellStyle name="Normal 76 9 4 2" xfId="7165"/>
    <cellStyle name="Normal 76 9 4 3" xfId="7166"/>
    <cellStyle name="Normal 76 9 4 4" xfId="7167"/>
    <cellStyle name="Normal 76 9 4 5" xfId="7168"/>
    <cellStyle name="Normal 76 9 5" xfId="7169"/>
    <cellStyle name="Normal 76 9 6" xfId="7170"/>
    <cellStyle name="Normal 76 9 7" xfId="7171"/>
    <cellStyle name="Normal 76 9 8" xfId="7172"/>
    <cellStyle name="Normal 77" xfId="7173"/>
    <cellStyle name="Normal 77 10" xfId="7174"/>
    <cellStyle name="Normal 77 11" xfId="7175"/>
    <cellStyle name="Normal 77 12" xfId="7176"/>
    <cellStyle name="Normal 77 13" xfId="7177"/>
    <cellStyle name="Normal 77 14" xfId="7178"/>
    <cellStyle name="Normal 77 15" xfId="7179"/>
    <cellStyle name="Normal 77 16" xfId="7180"/>
    <cellStyle name="Normal 77 17" xfId="7181"/>
    <cellStyle name="Normal 77 2" xfId="7182"/>
    <cellStyle name="Normal 77 3" xfId="7183"/>
    <cellStyle name="Normal 77 4" xfId="7184"/>
    <cellStyle name="Normal 77 5" xfId="7185"/>
    <cellStyle name="Normal 77 6" xfId="7186"/>
    <cellStyle name="Normal 77 7" xfId="7187"/>
    <cellStyle name="Normal 77 8" xfId="7188"/>
    <cellStyle name="Normal 77 9" xfId="7189"/>
    <cellStyle name="Normal 78" xfId="7190"/>
    <cellStyle name="Normal 78 10" xfId="7191"/>
    <cellStyle name="Normal 78 10 2" xfId="7192"/>
    <cellStyle name="Normal 78 10 2 2" xfId="7193"/>
    <cellStyle name="Normal 78 10 2 3" xfId="7194"/>
    <cellStyle name="Normal 78 10 2 4" xfId="7195"/>
    <cellStyle name="Normal 78 10 2 5" xfId="7196"/>
    <cellStyle name="Normal 78 10 3" xfId="7197"/>
    <cellStyle name="Normal 78 10 3 2" xfId="7198"/>
    <cellStyle name="Normal 78 10 3 3" xfId="7199"/>
    <cellStyle name="Normal 78 10 3 4" xfId="7200"/>
    <cellStyle name="Normal 78 10 3 5" xfId="7201"/>
    <cellStyle name="Normal 78 10 4" xfId="7202"/>
    <cellStyle name="Normal 78 10 4 2" xfId="7203"/>
    <cellStyle name="Normal 78 10 4 3" xfId="7204"/>
    <cellStyle name="Normal 78 10 4 4" xfId="7205"/>
    <cellStyle name="Normal 78 10 4 5" xfId="7206"/>
    <cellStyle name="Normal 78 10 5" xfId="7207"/>
    <cellStyle name="Normal 78 10 6" xfId="7208"/>
    <cellStyle name="Normal 78 10 7" xfId="7209"/>
    <cellStyle name="Normal 78 10 8" xfId="7210"/>
    <cellStyle name="Normal 78 11" xfId="7211"/>
    <cellStyle name="Normal 78 11 2" xfId="7212"/>
    <cellStyle name="Normal 78 11 2 2" xfId="7213"/>
    <cellStyle name="Normal 78 11 2 3" xfId="7214"/>
    <cellStyle name="Normal 78 11 2 4" xfId="7215"/>
    <cellStyle name="Normal 78 11 2 5" xfId="7216"/>
    <cellStyle name="Normal 78 11 3" xfId="7217"/>
    <cellStyle name="Normal 78 11 3 2" xfId="7218"/>
    <cellStyle name="Normal 78 11 3 3" xfId="7219"/>
    <cellStyle name="Normal 78 11 3 4" xfId="7220"/>
    <cellStyle name="Normal 78 11 3 5" xfId="7221"/>
    <cellStyle name="Normal 78 11 4" xfId="7222"/>
    <cellStyle name="Normal 78 11 4 2" xfId="7223"/>
    <cellStyle name="Normal 78 11 4 3" xfId="7224"/>
    <cellStyle name="Normal 78 11 4 4" xfId="7225"/>
    <cellStyle name="Normal 78 11 4 5" xfId="7226"/>
    <cellStyle name="Normal 78 11 5" xfId="7227"/>
    <cellStyle name="Normal 78 11 6" xfId="7228"/>
    <cellStyle name="Normal 78 11 7" xfId="7229"/>
    <cellStyle name="Normal 78 11 8" xfId="7230"/>
    <cellStyle name="Normal 78 12" xfId="7231"/>
    <cellStyle name="Normal 78 12 2" xfId="7232"/>
    <cellStyle name="Normal 78 12 3" xfId="7233"/>
    <cellStyle name="Normal 78 12 4" xfId="7234"/>
    <cellStyle name="Normal 78 12 5" xfId="7235"/>
    <cellStyle name="Normal 78 13" xfId="7236"/>
    <cellStyle name="Normal 78 13 2" xfId="7237"/>
    <cellStyle name="Normal 78 13 3" xfId="7238"/>
    <cellStyle name="Normal 78 13 4" xfId="7239"/>
    <cellStyle name="Normal 78 13 5" xfId="7240"/>
    <cellStyle name="Normal 78 14" xfId="7241"/>
    <cellStyle name="Normal 78 14 2" xfId="7242"/>
    <cellStyle name="Normal 78 14 3" xfId="7243"/>
    <cellStyle name="Normal 78 14 4" xfId="7244"/>
    <cellStyle name="Normal 78 14 5" xfId="7245"/>
    <cellStyle name="Normal 78 15" xfId="7246"/>
    <cellStyle name="Normal 78 16" xfId="7247"/>
    <cellStyle name="Normal 78 17" xfId="7248"/>
    <cellStyle name="Normal 78 18" xfId="7249"/>
    <cellStyle name="Normal 78 2" xfId="7250"/>
    <cellStyle name="Normal 78 2 2" xfId="7251"/>
    <cellStyle name="Normal 78 2 2 2" xfId="7252"/>
    <cellStyle name="Normal 78 2 2 3" xfId="7253"/>
    <cellStyle name="Normal 78 2 2 4" xfId="7254"/>
    <cellStyle name="Normal 78 2 2 5" xfId="7255"/>
    <cellStyle name="Normal 78 2 3" xfId="7256"/>
    <cellStyle name="Normal 78 2 3 2" xfId="7257"/>
    <cellStyle name="Normal 78 2 3 3" xfId="7258"/>
    <cellStyle name="Normal 78 2 3 4" xfId="7259"/>
    <cellStyle name="Normal 78 2 3 5" xfId="7260"/>
    <cellStyle name="Normal 78 2 4" xfId="7261"/>
    <cellStyle name="Normal 78 2 4 2" xfId="7262"/>
    <cellStyle name="Normal 78 2 4 3" xfId="7263"/>
    <cellStyle name="Normal 78 2 4 4" xfId="7264"/>
    <cellStyle name="Normal 78 2 4 5" xfId="7265"/>
    <cellStyle name="Normal 78 2 5" xfId="7266"/>
    <cellStyle name="Normal 78 2 6" xfId="7267"/>
    <cellStyle name="Normal 78 2 7" xfId="7268"/>
    <cellStyle name="Normal 78 2 8" xfId="7269"/>
    <cellStyle name="Normal 78 3" xfId="7270"/>
    <cellStyle name="Normal 78 3 2" xfId="7271"/>
    <cellStyle name="Normal 78 3 2 2" xfId="7272"/>
    <cellStyle name="Normal 78 3 2 3" xfId="7273"/>
    <cellStyle name="Normal 78 3 2 4" xfId="7274"/>
    <cellStyle name="Normal 78 3 2 5" xfId="7275"/>
    <cellStyle name="Normal 78 3 3" xfId="7276"/>
    <cellStyle name="Normal 78 3 3 2" xfId="7277"/>
    <cellStyle name="Normal 78 3 3 3" xfId="7278"/>
    <cellStyle name="Normal 78 3 3 4" xfId="7279"/>
    <cellStyle name="Normal 78 3 3 5" xfId="7280"/>
    <cellStyle name="Normal 78 3 4" xfId="7281"/>
    <cellStyle name="Normal 78 3 4 2" xfId="7282"/>
    <cellStyle name="Normal 78 3 4 3" xfId="7283"/>
    <cellStyle name="Normal 78 3 4 4" xfId="7284"/>
    <cellStyle name="Normal 78 3 4 5" xfId="7285"/>
    <cellStyle name="Normal 78 3 5" xfId="7286"/>
    <cellStyle name="Normal 78 3 6" xfId="7287"/>
    <cellStyle name="Normal 78 3 7" xfId="7288"/>
    <cellStyle name="Normal 78 3 8" xfId="7289"/>
    <cellStyle name="Normal 78 4" xfId="7290"/>
    <cellStyle name="Normal 78 4 2" xfId="7291"/>
    <cellStyle name="Normal 78 4 2 2" xfId="7292"/>
    <cellStyle name="Normal 78 4 2 3" xfId="7293"/>
    <cellStyle name="Normal 78 4 2 4" xfId="7294"/>
    <cellStyle name="Normal 78 4 2 5" xfId="7295"/>
    <cellStyle name="Normal 78 4 3" xfId="7296"/>
    <cellStyle name="Normal 78 4 3 2" xfId="7297"/>
    <cellStyle name="Normal 78 4 3 3" xfId="7298"/>
    <cellStyle name="Normal 78 4 3 4" xfId="7299"/>
    <cellStyle name="Normal 78 4 3 5" xfId="7300"/>
    <cellStyle name="Normal 78 4 4" xfId="7301"/>
    <cellStyle name="Normal 78 4 4 2" xfId="7302"/>
    <cellStyle name="Normal 78 4 4 3" xfId="7303"/>
    <cellStyle name="Normal 78 4 4 4" xfId="7304"/>
    <cellStyle name="Normal 78 4 4 5" xfId="7305"/>
    <cellStyle name="Normal 78 4 5" xfId="7306"/>
    <cellStyle name="Normal 78 4 6" xfId="7307"/>
    <cellStyle name="Normal 78 4 7" xfId="7308"/>
    <cellStyle name="Normal 78 4 8" xfId="7309"/>
    <cellStyle name="Normal 78 5" xfId="7310"/>
    <cellStyle name="Normal 78 5 2" xfId="7311"/>
    <cellStyle name="Normal 78 5 2 2" xfId="7312"/>
    <cellStyle name="Normal 78 5 2 3" xfId="7313"/>
    <cellStyle name="Normal 78 5 2 4" xfId="7314"/>
    <cellStyle name="Normal 78 5 2 5" xfId="7315"/>
    <cellStyle name="Normal 78 5 3" xfId="7316"/>
    <cellStyle name="Normal 78 5 3 2" xfId="7317"/>
    <cellStyle name="Normal 78 5 3 3" xfId="7318"/>
    <cellStyle name="Normal 78 5 3 4" xfId="7319"/>
    <cellStyle name="Normal 78 5 3 5" xfId="7320"/>
    <cellStyle name="Normal 78 5 4" xfId="7321"/>
    <cellStyle name="Normal 78 5 4 2" xfId="7322"/>
    <cellStyle name="Normal 78 5 4 3" xfId="7323"/>
    <cellStyle name="Normal 78 5 4 4" xfId="7324"/>
    <cellStyle name="Normal 78 5 4 5" xfId="7325"/>
    <cellStyle name="Normal 78 5 5" xfId="7326"/>
    <cellStyle name="Normal 78 5 6" xfId="7327"/>
    <cellStyle name="Normal 78 5 7" xfId="7328"/>
    <cellStyle name="Normal 78 5 8" xfId="7329"/>
    <cellStyle name="Normal 78 6" xfId="7330"/>
    <cellStyle name="Normal 78 6 2" xfId="7331"/>
    <cellStyle name="Normal 78 6 2 2" xfId="7332"/>
    <cellStyle name="Normal 78 6 2 3" xfId="7333"/>
    <cellStyle name="Normal 78 6 2 4" xfId="7334"/>
    <cellStyle name="Normal 78 6 2 5" xfId="7335"/>
    <cellStyle name="Normal 78 6 3" xfId="7336"/>
    <cellStyle name="Normal 78 6 3 2" xfId="7337"/>
    <cellStyle name="Normal 78 6 3 3" xfId="7338"/>
    <cellStyle name="Normal 78 6 3 4" xfId="7339"/>
    <cellStyle name="Normal 78 6 3 5" xfId="7340"/>
    <cellStyle name="Normal 78 6 4" xfId="7341"/>
    <cellStyle name="Normal 78 6 4 2" xfId="7342"/>
    <cellStyle name="Normal 78 6 4 3" xfId="7343"/>
    <cellStyle name="Normal 78 6 4 4" xfId="7344"/>
    <cellStyle name="Normal 78 6 4 5" xfId="7345"/>
    <cellStyle name="Normal 78 6 5" xfId="7346"/>
    <cellStyle name="Normal 78 6 6" xfId="7347"/>
    <cellStyle name="Normal 78 6 7" xfId="7348"/>
    <cellStyle name="Normal 78 6 8" xfId="7349"/>
    <cellStyle name="Normal 78 7" xfId="7350"/>
    <cellStyle name="Normal 78 7 2" xfId="7351"/>
    <cellStyle name="Normal 78 7 2 2" xfId="7352"/>
    <cellStyle name="Normal 78 7 2 3" xfId="7353"/>
    <cellStyle name="Normal 78 7 2 4" xfId="7354"/>
    <cellStyle name="Normal 78 7 2 5" xfId="7355"/>
    <cellStyle name="Normal 78 7 3" xfId="7356"/>
    <cellStyle name="Normal 78 7 3 2" xfId="7357"/>
    <cellStyle name="Normal 78 7 3 3" xfId="7358"/>
    <cellStyle name="Normal 78 7 3 4" xfId="7359"/>
    <cellStyle name="Normal 78 7 3 5" xfId="7360"/>
    <cellStyle name="Normal 78 7 4" xfId="7361"/>
    <cellStyle name="Normal 78 7 4 2" xfId="7362"/>
    <cellStyle name="Normal 78 7 4 3" xfId="7363"/>
    <cellStyle name="Normal 78 7 4 4" xfId="7364"/>
    <cellStyle name="Normal 78 7 4 5" xfId="7365"/>
    <cellStyle name="Normal 78 7 5" xfId="7366"/>
    <cellStyle name="Normal 78 7 6" xfId="7367"/>
    <cellStyle name="Normal 78 7 7" xfId="7368"/>
    <cellStyle name="Normal 78 7 8" xfId="7369"/>
    <cellStyle name="Normal 78 8" xfId="7370"/>
    <cellStyle name="Normal 78 8 2" xfId="7371"/>
    <cellStyle name="Normal 78 8 2 2" xfId="7372"/>
    <cellStyle name="Normal 78 8 2 3" xfId="7373"/>
    <cellStyle name="Normal 78 8 2 4" xfId="7374"/>
    <cellStyle name="Normal 78 8 2 5" xfId="7375"/>
    <cellStyle name="Normal 78 8 3" xfId="7376"/>
    <cellStyle name="Normal 78 8 3 2" xfId="7377"/>
    <cellStyle name="Normal 78 8 3 3" xfId="7378"/>
    <cellStyle name="Normal 78 8 3 4" xfId="7379"/>
    <cellStyle name="Normal 78 8 3 5" xfId="7380"/>
    <cellStyle name="Normal 78 8 4" xfId="7381"/>
    <cellStyle name="Normal 78 8 4 2" xfId="7382"/>
    <cellStyle name="Normal 78 8 4 3" xfId="7383"/>
    <cellStyle name="Normal 78 8 4 4" xfId="7384"/>
    <cellStyle name="Normal 78 8 4 5" xfId="7385"/>
    <cellStyle name="Normal 78 8 5" xfId="7386"/>
    <cellStyle name="Normal 78 8 6" xfId="7387"/>
    <cellStyle name="Normal 78 8 7" xfId="7388"/>
    <cellStyle name="Normal 78 8 8" xfId="7389"/>
    <cellStyle name="Normal 78 9" xfId="7390"/>
    <cellStyle name="Normal 78 9 2" xfId="7391"/>
    <cellStyle name="Normal 78 9 2 2" xfId="7392"/>
    <cellStyle name="Normal 78 9 2 3" xfId="7393"/>
    <cellStyle name="Normal 78 9 2 4" xfId="7394"/>
    <cellStyle name="Normal 78 9 2 5" xfId="7395"/>
    <cellStyle name="Normal 78 9 3" xfId="7396"/>
    <cellStyle name="Normal 78 9 3 2" xfId="7397"/>
    <cellStyle name="Normal 78 9 3 3" xfId="7398"/>
    <cellStyle name="Normal 78 9 3 4" xfId="7399"/>
    <cellStyle name="Normal 78 9 3 5" xfId="7400"/>
    <cellStyle name="Normal 78 9 4" xfId="7401"/>
    <cellStyle name="Normal 78 9 4 2" xfId="7402"/>
    <cellStyle name="Normal 78 9 4 3" xfId="7403"/>
    <cellStyle name="Normal 78 9 4 4" xfId="7404"/>
    <cellStyle name="Normal 78 9 4 5" xfId="7405"/>
    <cellStyle name="Normal 78 9 5" xfId="7406"/>
    <cellStyle name="Normal 78 9 6" xfId="7407"/>
    <cellStyle name="Normal 78 9 7" xfId="7408"/>
    <cellStyle name="Normal 78 9 8" xfId="7409"/>
    <cellStyle name="Normal 79" xfId="7410"/>
    <cellStyle name="Normal 79 10" xfId="7411"/>
    <cellStyle name="Normal 79 10 2" xfId="7412"/>
    <cellStyle name="Normal 79 10 2 2" xfId="7413"/>
    <cellStyle name="Normal 79 10 2 3" xfId="7414"/>
    <cellStyle name="Normal 79 10 2 4" xfId="7415"/>
    <cellStyle name="Normal 79 10 2 5" xfId="7416"/>
    <cellStyle name="Normal 79 10 3" xfId="7417"/>
    <cellStyle name="Normal 79 10 3 2" xfId="7418"/>
    <cellStyle name="Normal 79 10 3 3" xfId="7419"/>
    <cellStyle name="Normal 79 10 3 4" xfId="7420"/>
    <cellStyle name="Normal 79 10 3 5" xfId="7421"/>
    <cellStyle name="Normal 79 10 4" xfId="7422"/>
    <cellStyle name="Normal 79 10 4 2" xfId="7423"/>
    <cellStyle name="Normal 79 10 4 3" xfId="7424"/>
    <cellStyle name="Normal 79 10 4 4" xfId="7425"/>
    <cellStyle name="Normal 79 10 4 5" xfId="7426"/>
    <cellStyle name="Normal 79 10 5" xfId="7427"/>
    <cellStyle name="Normal 79 10 6" xfId="7428"/>
    <cellStyle name="Normal 79 10 7" xfId="7429"/>
    <cellStyle name="Normal 79 10 8" xfId="7430"/>
    <cellStyle name="Normal 79 11" xfId="7431"/>
    <cellStyle name="Normal 79 11 2" xfId="7432"/>
    <cellStyle name="Normal 79 11 2 2" xfId="7433"/>
    <cellStyle name="Normal 79 11 2 3" xfId="7434"/>
    <cellStyle name="Normal 79 11 2 4" xfId="7435"/>
    <cellStyle name="Normal 79 11 2 5" xfId="7436"/>
    <cellStyle name="Normal 79 11 3" xfId="7437"/>
    <cellStyle name="Normal 79 11 3 2" xfId="7438"/>
    <cellStyle name="Normal 79 11 3 3" xfId="7439"/>
    <cellStyle name="Normal 79 11 3 4" xfId="7440"/>
    <cellStyle name="Normal 79 11 3 5" xfId="7441"/>
    <cellStyle name="Normal 79 11 4" xfId="7442"/>
    <cellStyle name="Normal 79 11 4 2" xfId="7443"/>
    <cellStyle name="Normal 79 11 4 3" xfId="7444"/>
    <cellStyle name="Normal 79 11 4 4" xfId="7445"/>
    <cellStyle name="Normal 79 11 4 5" xfId="7446"/>
    <cellStyle name="Normal 79 11 5" xfId="7447"/>
    <cellStyle name="Normal 79 11 6" xfId="7448"/>
    <cellStyle name="Normal 79 11 7" xfId="7449"/>
    <cellStyle name="Normal 79 11 8" xfId="7450"/>
    <cellStyle name="Normal 79 12" xfId="7451"/>
    <cellStyle name="Normal 79 12 2" xfId="7452"/>
    <cellStyle name="Normal 79 12 3" xfId="7453"/>
    <cellStyle name="Normal 79 12 4" xfId="7454"/>
    <cellStyle name="Normal 79 12 5" xfId="7455"/>
    <cellStyle name="Normal 79 13" xfId="7456"/>
    <cellStyle name="Normal 79 13 2" xfId="7457"/>
    <cellStyle name="Normal 79 13 3" xfId="7458"/>
    <cellStyle name="Normal 79 13 4" xfId="7459"/>
    <cellStyle name="Normal 79 13 5" xfId="7460"/>
    <cellStyle name="Normal 79 14" xfId="7461"/>
    <cellStyle name="Normal 79 14 2" xfId="7462"/>
    <cellStyle name="Normal 79 14 3" xfId="7463"/>
    <cellStyle name="Normal 79 14 4" xfId="7464"/>
    <cellStyle name="Normal 79 14 5" xfId="7465"/>
    <cellStyle name="Normal 79 15" xfId="7466"/>
    <cellStyle name="Normal 79 16" xfId="7467"/>
    <cellStyle name="Normal 79 17" xfId="7468"/>
    <cellStyle name="Normal 79 18" xfId="7469"/>
    <cellStyle name="Normal 79 2" xfId="7470"/>
    <cellStyle name="Normal 79 2 2" xfId="7471"/>
    <cellStyle name="Normal 79 2 2 2" xfId="7472"/>
    <cellStyle name="Normal 79 2 2 3" xfId="7473"/>
    <cellStyle name="Normal 79 2 2 4" xfId="7474"/>
    <cellStyle name="Normal 79 2 2 5" xfId="7475"/>
    <cellStyle name="Normal 79 2 3" xfId="7476"/>
    <cellStyle name="Normal 79 2 3 2" xfId="7477"/>
    <cellStyle name="Normal 79 2 3 3" xfId="7478"/>
    <cellStyle name="Normal 79 2 3 4" xfId="7479"/>
    <cellStyle name="Normal 79 2 3 5" xfId="7480"/>
    <cellStyle name="Normal 79 2 4" xfId="7481"/>
    <cellStyle name="Normal 79 2 4 2" xfId="7482"/>
    <cellStyle name="Normal 79 2 4 3" xfId="7483"/>
    <cellStyle name="Normal 79 2 4 4" xfId="7484"/>
    <cellStyle name="Normal 79 2 4 5" xfId="7485"/>
    <cellStyle name="Normal 79 2 5" xfId="7486"/>
    <cellStyle name="Normal 79 2 6" xfId="7487"/>
    <cellStyle name="Normal 79 2 7" xfId="7488"/>
    <cellStyle name="Normal 79 2 8" xfId="7489"/>
    <cellStyle name="Normal 79 3" xfId="7490"/>
    <cellStyle name="Normal 79 3 2" xfId="7491"/>
    <cellStyle name="Normal 79 3 2 2" xfId="7492"/>
    <cellStyle name="Normal 79 3 2 3" xfId="7493"/>
    <cellStyle name="Normal 79 3 2 4" xfId="7494"/>
    <cellStyle name="Normal 79 3 2 5" xfId="7495"/>
    <cellStyle name="Normal 79 3 3" xfId="7496"/>
    <cellStyle name="Normal 79 3 3 2" xfId="7497"/>
    <cellStyle name="Normal 79 3 3 3" xfId="7498"/>
    <cellStyle name="Normal 79 3 3 4" xfId="7499"/>
    <cellStyle name="Normal 79 3 3 5" xfId="7500"/>
    <cellStyle name="Normal 79 3 4" xfId="7501"/>
    <cellStyle name="Normal 79 3 4 2" xfId="7502"/>
    <cellStyle name="Normal 79 3 4 3" xfId="7503"/>
    <cellStyle name="Normal 79 3 4 4" xfId="7504"/>
    <cellStyle name="Normal 79 3 4 5" xfId="7505"/>
    <cellStyle name="Normal 79 3 5" xfId="7506"/>
    <cellStyle name="Normal 79 3 6" xfId="7507"/>
    <cellStyle name="Normal 79 3 7" xfId="7508"/>
    <cellStyle name="Normal 79 3 8" xfId="7509"/>
    <cellStyle name="Normal 79 4" xfId="7510"/>
    <cellStyle name="Normal 79 4 2" xfId="7511"/>
    <cellStyle name="Normal 79 4 2 2" xfId="7512"/>
    <cellStyle name="Normal 79 4 2 3" xfId="7513"/>
    <cellStyle name="Normal 79 4 2 4" xfId="7514"/>
    <cellStyle name="Normal 79 4 2 5" xfId="7515"/>
    <cellStyle name="Normal 79 4 3" xfId="7516"/>
    <cellStyle name="Normal 79 4 3 2" xfId="7517"/>
    <cellStyle name="Normal 79 4 3 3" xfId="7518"/>
    <cellStyle name="Normal 79 4 3 4" xfId="7519"/>
    <cellStyle name="Normal 79 4 3 5" xfId="7520"/>
    <cellStyle name="Normal 79 4 4" xfId="7521"/>
    <cellStyle name="Normal 79 4 4 2" xfId="7522"/>
    <cellStyle name="Normal 79 4 4 3" xfId="7523"/>
    <cellStyle name="Normal 79 4 4 4" xfId="7524"/>
    <cellStyle name="Normal 79 4 4 5" xfId="7525"/>
    <cellStyle name="Normal 79 4 5" xfId="7526"/>
    <cellStyle name="Normal 79 4 6" xfId="7527"/>
    <cellStyle name="Normal 79 4 7" xfId="7528"/>
    <cellStyle name="Normal 79 4 8" xfId="7529"/>
    <cellStyle name="Normal 79 5" xfId="7530"/>
    <cellStyle name="Normal 79 5 2" xfId="7531"/>
    <cellStyle name="Normal 79 5 2 2" xfId="7532"/>
    <cellStyle name="Normal 79 5 2 3" xfId="7533"/>
    <cellStyle name="Normal 79 5 2 4" xfId="7534"/>
    <cellStyle name="Normal 79 5 2 5" xfId="7535"/>
    <cellStyle name="Normal 79 5 3" xfId="7536"/>
    <cellStyle name="Normal 79 5 3 2" xfId="7537"/>
    <cellStyle name="Normal 79 5 3 3" xfId="7538"/>
    <cellStyle name="Normal 79 5 3 4" xfId="7539"/>
    <cellStyle name="Normal 79 5 3 5" xfId="7540"/>
    <cellStyle name="Normal 79 5 4" xfId="7541"/>
    <cellStyle name="Normal 79 5 4 2" xfId="7542"/>
    <cellStyle name="Normal 79 5 4 3" xfId="7543"/>
    <cellStyle name="Normal 79 5 4 4" xfId="7544"/>
    <cellStyle name="Normal 79 5 4 5" xfId="7545"/>
    <cellStyle name="Normal 79 5 5" xfId="7546"/>
    <cellStyle name="Normal 79 5 6" xfId="7547"/>
    <cellStyle name="Normal 79 5 7" xfId="7548"/>
    <cellStyle name="Normal 79 5 8" xfId="7549"/>
    <cellStyle name="Normal 79 6" xfId="7550"/>
    <cellStyle name="Normal 79 6 2" xfId="7551"/>
    <cellStyle name="Normal 79 6 2 2" xfId="7552"/>
    <cellStyle name="Normal 79 6 2 3" xfId="7553"/>
    <cellStyle name="Normal 79 6 2 4" xfId="7554"/>
    <cellStyle name="Normal 79 6 2 5" xfId="7555"/>
    <cellStyle name="Normal 79 6 3" xfId="7556"/>
    <cellStyle name="Normal 79 6 3 2" xfId="7557"/>
    <cellStyle name="Normal 79 6 3 3" xfId="7558"/>
    <cellStyle name="Normal 79 6 3 4" xfId="7559"/>
    <cellStyle name="Normal 79 6 3 5" xfId="7560"/>
    <cellStyle name="Normal 79 6 4" xfId="7561"/>
    <cellStyle name="Normal 79 6 4 2" xfId="7562"/>
    <cellStyle name="Normal 79 6 4 3" xfId="7563"/>
    <cellStyle name="Normal 79 6 4 4" xfId="7564"/>
    <cellStyle name="Normal 79 6 4 5" xfId="7565"/>
    <cellStyle name="Normal 79 6 5" xfId="7566"/>
    <cellStyle name="Normal 79 6 6" xfId="7567"/>
    <cellStyle name="Normal 79 6 7" xfId="7568"/>
    <cellStyle name="Normal 79 6 8" xfId="7569"/>
    <cellStyle name="Normal 79 7" xfId="7570"/>
    <cellStyle name="Normal 79 7 2" xfId="7571"/>
    <cellStyle name="Normal 79 7 2 2" xfId="7572"/>
    <cellStyle name="Normal 79 7 2 3" xfId="7573"/>
    <cellStyle name="Normal 79 7 2 4" xfId="7574"/>
    <cellStyle name="Normal 79 7 2 5" xfId="7575"/>
    <cellStyle name="Normal 79 7 3" xfId="7576"/>
    <cellStyle name="Normal 79 7 3 2" xfId="7577"/>
    <cellStyle name="Normal 79 7 3 3" xfId="7578"/>
    <cellStyle name="Normal 79 7 3 4" xfId="7579"/>
    <cellStyle name="Normal 79 7 3 5" xfId="7580"/>
    <cellStyle name="Normal 79 7 4" xfId="7581"/>
    <cellStyle name="Normal 79 7 4 2" xfId="7582"/>
    <cellStyle name="Normal 79 7 4 3" xfId="7583"/>
    <cellStyle name="Normal 79 7 4 4" xfId="7584"/>
    <cellStyle name="Normal 79 7 4 5" xfId="7585"/>
    <cellStyle name="Normal 79 7 5" xfId="7586"/>
    <cellStyle name="Normal 79 7 6" xfId="7587"/>
    <cellStyle name="Normal 79 7 7" xfId="7588"/>
    <cellStyle name="Normal 79 7 8" xfId="7589"/>
    <cellStyle name="Normal 79 8" xfId="7590"/>
    <cellStyle name="Normal 79 8 2" xfId="7591"/>
    <cellStyle name="Normal 79 8 2 2" xfId="7592"/>
    <cellStyle name="Normal 79 8 2 3" xfId="7593"/>
    <cellStyle name="Normal 79 8 2 4" xfId="7594"/>
    <cellStyle name="Normal 79 8 2 5" xfId="7595"/>
    <cellStyle name="Normal 79 8 3" xfId="7596"/>
    <cellStyle name="Normal 79 8 3 2" xfId="7597"/>
    <cellStyle name="Normal 79 8 3 3" xfId="7598"/>
    <cellStyle name="Normal 79 8 3 4" xfId="7599"/>
    <cellStyle name="Normal 79 8 3 5" xfId="7600"/>
    <cellStyle name="Normal 79 8 4" xfId="7601"/>
    <cellStyle name="Normal 79 8 4 2" xfId="7602"/>
    <cellStyle name="Normal 79 8 4 3" xfId="7603"/>
    <cellStyle name="Normal 79 8 4 4" xfId="7604"/>
    <cellStyle name="Normal 79 8 4 5" xfId="7605"/>
    <cellStyle name="Normal 79 8 5" xfId="7606"/>
    <cellStyle name="Normal 79 8 6" xfId="7607"/>
    <cellStyle name="Normal 79 8 7" xfId="7608"/>
    <cellStyle name="Normal 79 8 8" xfId="7609"/>
    <cellStyle name="Normal 79 9" xfId="7610"/>
    <cellStyle name="Normal 79 9 2" xfId="7611"/>
    <cellStyle name="Normal 79 9 2 2" xfId="7612"/>
    <cellStyle name="Normal 79 9 2 3" xfId="7613"/>
    <cellStyle name="Normal 79 9 2 4" xfId="7614"/>
    <cellStyle name="Normal 79 9 2 5" xfId="7615"/>
    <cellStyle name="Normal 79 9 3" xfId="7616"/>
    <cellStyle name="Normal 79 9 3 2" xfId="7617"/>
    <cellStyle name="Normal 79 9 3 3" xfId="7618"/>
    <cellStyle name="Normal 79 9 3 4" xfId="7619"/>
    <cellStyle name="Normal 79 9 3 5" xfId="7620"/>
    <cellStyle name="Normal 79 9 4" xfId="7621"/>
    <cellStyle name="Normal 79 9 4 2" xfId="7622"/>
    <cellStyle name="Normal 79 9 4 3" xfId="7623"/>
    <cellStyle name="Normal 79 9 4 4" xfId="7624"/>
    <cellStyle name="Normal 79 9 4 5" xfId="7625"/>
    <cellStyle name="Normal 79 9 5" xfId="7626"/>
    <cellStyle name="Normal 79 9 6" xfId="7627"/>
    <cellStyle name="Normal 79 9 7" xfId="7628"/>
    <cellStyle name="Normal 79 9 8" xfId="7629"/>
    <cellStyle name="Normal 8" xfId="7630"/>
    <cellStyle name="Normal 8 10" xfId="7631"/>
    <cellStyle name="Normal 8 11" xfId="7632"/>
    <cellStyle name="Normal 8 12" xfId="7633"/>
    <cellStyle name="Normal 8 13" xfId="7634"/>
    <cellStyle name="Normal 8 14" xfId="7635"/>
    <cellStyle name="Normal 8 15" xfId="7636"/>
    <cellStyle name="Normal 8 16" xfId="7637"/>
    <cellStyle name="Normal 8 17" xfId="7638"/>
    <cellStyle name="Normal 8 18" xfId="7639"/>
    <cellStyle name="Normal 8 19" xfId="7640"/>
    <cellStyle name="Normal 8 2" xfId="7641"/>
    <cellStyle name="Normal 8 2 2" xfId="7642"/>
    <cellStyle name="Normal 8 20" xfId="7643"/>
    <cellStyle name="Normal 8 3" xfId="7644"/>
    <cellStyle name="Normal 8 3 2" xfId="7645"/>
    <cellStyle name="Normal 8 4" xfId="7646"/>
    <cellStyle name="Normal 8 5" xfId="7647"/>
    <cellStyle name="Normal 8 6" xfId="7648"/>
    <cellStyle name="Normal 8 7" xfId="7649"/>
    <cellStyle name="Normal 8 8" xfId="7650"/>
    <cellStyle name="Normal 8 9" xfId="7651"/>
    <cellStyle name="Normal 80" xfId="7652"/>
    <cellStyle name="Normal 80 10" xfId="7653"/>
    <cellStyle name="Normal 80 10 2" xfId="7654"/>
    <cellStyle name="Normal 80 10 2 2" xfId="7655"/>
    <cellStyle name="Normal 80 10 2 3" xfId="7656"/>
    <cellStyle name="Normal 80 10 2 4" xfId="7657"/>
    <cellStyle name="Normal 80 10 2 5" xfId="7658"/>
    <cellStyle name="Normal 80 10 3" xfId="7659"/>
    <cellStyle name="Normal 80 10 3 2" xfId="7660"/>
    <cellStyle name="Normal 80 10 3 3" xfId="7661"/>
    <cellStyle name="Normal 80 10 3 4" xfId="7662"/>
    <cellStyle name="Normal 80 10 3 5" xfId="7663"/>
    <cellStyle name="Normal 80 10 4" xfId="7664"/>
    <cellStyle name="Normal 80 10 4 2" xfId="7665"/>
    <cellStyle name="Normal 80 10 4 3" xfId="7666"/>
    <cellStyle name="Normal 80 10 4 4" xfId="7667"/>
    <cellStyle name="Normal 80 10 4 5" xfId="7668"/>
    <cellStyle name="Normal 80 10 5" xfId="7669"/>
    <cellStyle name="Normal 80 10 6" xfId="7670"/>
    <cellStyle name="Normal 80 10 7" xfId="7671"/>
    <cellStyle name="Normal 80 10 8" xfId="7672"/>
    <cellStyle name="Normal 80 11" xfId="7673"/>
    <cellStyle name="Normal 80 11 2" xfId="7674"/>
    <cellStyle name="Normal 80 11 2 2" xfId="7675"/>
    <cellStyle name="Normal 80 11 2 3" xfId="7676"/>
    <cellStyle name="Normal 80 11 2 4" xfId="7677"/>
    <cellStyle name="Normal 80 11 2 5" xfId="7678"/>
    <cellStyle name="Normal 80 11 3" xfId="7679"/>
    <cellStyle name="Normal 80 11 3 2" xfId="7680"/>
    <cellStyle name="Normal 80 11 3 3" xfId="7681"/>
    <cellStyle name="Normal 80 11 3 4" xfId="7682"/>
    <cellStyle name="Normal 80 11 3 5" xfId="7683"/>
    <cellStyle name="Normal 80 11 4" xfId="7684"/>
    <cellStyle name="Normal 80 11 4 2" xfId="7685"/>
    <cellStyle name="Normal 80 11 4 3" xfId="7686"/>
    <cellStyle name="Normal 80 11 4 4" xfId="7687"/>
    <cellStyle name="Normal 80 11 4 5" xfId="7688"/>
    <cellStyle name="Normal 80 11 5" xfId="7689"/>
    <cellStyle name="Normal 80 11 6" xfId="7690"/>
    <cellStyle name="Normal 80 11 7" xfId="7691"/>
    <cellStyle name="Normal 80 11 8" xfId="7692"/>
    <cellStyle name="Normal 80 12" xfId="7693"/>
    <cellStyle name="Normal 80 12 2" xfId="7694"/>
    <cellStyle name="Normal 80 12 3" xfId="7695"/>
    <cellStyle name="Normal 80 12 4" xfId="7696"/>
    <cellStyle name="Normal 80 12 5" xfId="7697"/>
    <cellStyle name="Normal 80 13" xfId="7698"/>
    <cellStyle name="Normal 80 13 2" xfId="7699"/>
    <cellStyle name="Normal 80 13 3" xfId="7700"/>
    <cellStyle name="Normal 80 13 4" xfId="7701"/>
    <cellStyle name="Normal 80 13 5" xfId="7702"/>
    <cellStyle name="Normal 80 14" xfId="7703"/>
    <cellStyle name="Normal 80 14 2" xfId="7704"/>
    <cellStyle name="Normal 80 14 3" xfId="7705"/>
    <cellStyle name="Normal 80 14 4" xfId="7706"/>
    <cellStyle name="Normal 80 14 5" xfId="7707"/>
    <cellStyle name="Normal 80 15" xfId="7708"/>
    <cellStyle name="Normal 80 16" xfId="7709"/>
    <cellStyle name="Normal 80 17" xfId="7710"/>
    <cellStyle name="Normal 80 18" xfId="7711"/>
    <cellStyle name="Normal 80 2" xfId="7712"/>
    <cellStyle name="Normal 80 2 2" xfId="7713"/>
    <cellStyle name="Normal 80 2 2 2" xfId="7714"/>
    <cellStyle name="Normal 80 2 2 3" xfId="7715"/>
    <cellStyle name="Normal 80 2 2 4" xfId="7716"/>
    <cellStyle name="Normal 80 2 2 5" xfId="7717"/>
    <cellStyle name="Normal 80 2 3" xfId="7718"/>
    <cellStyle name="Normal 80 2 3 2" xfId="7719"/>
    <cellStyle name="Normal 80 2 3 3" xfId="7720"/>
    <cellStyle name="Normal 80 2 3 4" xfId="7721"/>
    <cellStyle name="Normal 80 2 3 5" xfId="7722"/>
    <cellStyle name="Normal 80 2 4" xfId="7723"/>
    <cellStyle name="Normal 80 2 4 2" xfId="7724"/>
    <cellStyle name="Normal 80 2 4 3" xfId="7725"/>
    <cellStyle name="Normal 80 2 4 4" xfId="7726"/>
    <cellStyle name="Normal 80 2 4 5" xfId="7727"/>
    <cellStyle name="Normal 80 2 5" xfId="7728"/>
    <cellStyle name="Normal 80 2 6" xfId="7729"/>
    <cellStyle name="Normal 80 2 7" xfId="7730"/>
    <cellStyle name="Normal 80 2 8" xfId="7731"/>
    <cellStyle name="Normal 80 3" xfId="7732"/>
    <cellStyle name="Normal 80 3 2" xfId="7733"/>
    <cellStyle name="Normal 80 3 2 2" xfId="7734"/>
    <cellStyle name="Normal 80 3 2 3" xfId="7735"/>
    <cellStyle name="Normal 80 3 2 4" xfId="7736"/>
    <cellStyle name="Normal 80 3 2 5" xfId="7737"/>
    <cellStyle name="Normal 80 3 3" xfId="7738"/>
    <cellStyle name="Normal 80 3 3 2" xfId="7739"/>
    <cellStyle name="Normal 80 3 3 3" xfId="7740"/>
    <cellStyle name="Normal 80 3 3 4" xfId="7741"/>
    <cellStyle name="Normal 80 3 3 5" xfId="7742"/>
    <cellStyle name="Normal 80 3 4" xfId="7743"/>
    <cellStyle name="Normal 80 3 4 2" xfId="7744"/>
    <cellStyle name="Normal 80 3 4 3" xfId="7745"/>
    <cellStyle name="Normal 80 3 4 4" xfId="7746"/>
    <cellStyle name="Normal 80 3 4 5" xfId="7747"/>
    <cellStyle name="Normal 80 3 5" xfId="7748"/>
    <cellStyle name="Normal 80 3 6" xfId="7749"/>
    <cellStyle name="Normal 80 3 7" xfId="7750"/>
    <cellStyle name="Normal 80 3 8" xfId="7751"/>
    <cellStyle name="Normal 80 4" xfId="7752"/>
    <cellStyle name="Normal 80 4 2" xfId="7753"/>
    <cellStyle name="Normal 80 4 2 2" xfId="7754"/>
    <cellStyle name="Normal 80 4 2 3" xfId="7755"/>
    <cellStyle name="Normal 80 4 2 4" xfId="7756"/>
    <cellStyle name="Normal 80 4 2 5" xfId="7757"/>
    <cellStyle name="Normal 80 4 3" xfId="7758"/>
    <cellStyle name="Normal 80 4 3 2" xfId="7759"/>
    <cellStyle name="Normal 80 4 3 3" xfId="7760"/>
    <cellStyle name="Normal 80 4 3 4" xfId="7761"/>
    <cellStyle name="Normal 80 4 3 5" xfId="7762"/>
    <cellStyle name="Normal 80 4 4" xfId="7763"/>
    <cellStyle name="Normal 80 4 4 2" xfId="7764"/>
    <cellStyle name="Normal 80 4 4 3" xfId="7765"/>
    <cellStyle name="Normal 80 4 4 4" xfId="7766"/>
    <cellStyle name="Normal 80 4 4 5" xfId="7767"/>
    <cellStyle name="Normal 80 4 5" xfId="7768"/>
    <cellStyle name="Normal 80 4 6" xfId="7769"/>
    <cellStyle name="Normal 80 4 7" xfId="7770"/>
    <cellStyle name="Normal 80 4 8" xfId="7771"/>
    <cellStyle name="Normal 80 5" xfId="7772"/>
    <cellStyle name="Normal 80 5 2" xfId="7773"/>
    <cellStyle name="Normal 80 5 2 2" xfId="7774"/>
    <cellStyle name="Normal 80 5 2 3" xfId="7775"/>
    <cellStyle name="Normal 80 5 2 4" xfId="7776"/>
    <cellStyle name="Normal 80 5 2 5" xfId="7777"/>
    <cellStyle name="Normal 80 5 3" xfId="7778"/>
    <cellStyle name="Normal 80 5 3 2" xfId="7779"/>
    <cellStyle name="Normal 80 5 3 3" xfId="7780"/>
    <cellStyle name="Normal 80 5 3 4" xfId="7781"/>
    <cellStyle name="Normal 80 5 3 5" xfId="7782"/>
    <cellStyle name="Normal 80 5 4" xfId="7783"/>
    <cellStyle name="Normal 80 5 4 2" xfId="7784"/>
    <cellStyle name="Normal 80 5 4 3" xfId="7785"/>
    <cellStyle name="Normal 80 5 4 4" xfId="7786"/>
    <cellStyle name="Normal 80 5 4 5" xfId="7787"/>
    <cellStyle name="Normal 80 5 5" xfId="7788"/>
    <cellStyle name="Normal 80 5 6" xfId="7789"/>
    <cellStyle name="Normal 80 5 7" xfId="7790"/>
    <cellStyle name="Normal 80 5 8" xfId="7791"/>
    <cellStyle name="Normal 80 6" xfId="7792"/>
    <cellStyle name="Normal 80 6 2" xfId="7793"/>
    <cellStyle name="Normal 80 6 2 2" xfId="7794"/>
    <cellStyle name="Normal 80 6 2 3" xfId="7795"/>
    <cellStyle name="Normal 80 6 2 4" xfId="7796"/>
    <cellStyle name="Normal 80 6 2 5" xfId="7797"/>
    <cellStyle name="Normal 80 6 3" xfId="7798"/>
    <cellStyle name="Normal 80 6 3 2" xfId="7799"/>
    <cellStyle name="Normal 80 6 3 3" xfId="7800"/>
    <cellStyle name="Normal 80 6 3 4" xfId="7801"/>
    <cellStyle name="Normal 80 6 3 5" xfId="7802"/>
    <cellStyle name="Normal 80 6 4" xfId="7803"/>
    <cellStyle name="Normal 80 6 4 2" xfId="7804"/>
    <cellStyle name="Normal 80 6 4 3" xfId="7805"/>
    <cellStyle name="Normal 80 6 4 4" xfId="7806"/>
    <cellStyle name="Normal 80 6 4 5" xfId="7807"/>
    <cellStyle name="Normal 80 6 5" xfId="7808"/>
    <cellStyle name="Normal 80 6 6" xfId="7809"/>
    <cellStyle name="Normal 80 6 7" xfId="7810"/>
    <cellStyle name="Normal 80 6 8" xfId="7811"/>
    <cellStyle name="Normal 80 7" xfId="7812"/>
    <cellStyle name="Normal 80 7 2" xfId="7813"/>
    <cellStyle name="Normal 80 7 2 2" xfId="7814"/>
    <cellStyle name="Normal 80 7 2 3" xfId="7815"/>
    <cellStyle name="Normal 80 7 2 4" xfId="7816"/>
    <cellStyle name="Normal 80 7 2 5" xfId="7817"/>
    <cellStyle name="Normal 80 7 3" xfId="7818"/>
    <cellStyle name="Normal 80 7 3 2" xfId="7819"/>
    <cellStyle name="Normal 80 7 3 3" xfId="7820"/>
    <cellStyle name="Normal 80 7 3 4" xfId="7821"/>
    <cellStyle name="Normal 80 7 3 5" xfId="7822"/>
    <cellStyle name="Normal 80 7 4" xfId="7823"/>
    <cellStyle name="Normal 80 7 4 2" xfId="7824"/>
    <cellStyle name="Normal 80 7 4 3" xfId="7825"/>
    <cellStyle name="Normal 80 7 4 4" xfId="7826"/>
    <cellStyle name="Normal 80 7 4 5" xfId="7827"/>
    <cellStyle name="Normal 80 7 5" xfId="7828"/>
    <cellStyle name="Normal 80 7 6" xfId="7829"/>
    <cellStyle name="Normal 80 7 7" xfId="7830"/>
    <cellStyle name="Normal 80 7 8" xfId="7831"/>
    <cellStyle name="Normal 80 8" xfId="7832"/>
    <cellStyle name="Normal 80 8 2" xfId="7833"/>
    <cellStyle name="Normal 80 8 2 2" xfId="7834"/>
    <cellStyle name="Normal 80 8 2 3" xfId="7835"/>
    <cellStyle name="Normal 80 8 2 4" xfId="7836"/>
    <cellStyle name="Normal 80 8 2 5" xfId="7837"/>
    <cellStyle name="Normal 80 8 3" xfId="7838"/>
    <cellStyle name="Normal 80 8 3 2" xfId="7839"/>
    <cellStyle name="Normal 80 8 3 3" xfId="7840"/>
    <cellStyle name="Normal 80 8 3 4" xfId="7841"/>
    <cellStyle name="Normal 80 8 3 5" xfId="7842"/>
    <cellStyle name="Normal 80 8 4" xfId="7843"/>
    <cellStyle name="Normal 80 8 4 2" xfId="7844"/>
    <cellStyle name="Normal 80 8 4 3" xfId="7845"/>
    <cellStyle name="Normal 80 8 4 4" xfId="7846"/>
    <cellStyle name="Normal 80 8 4 5" xfId="7847"/>
    <cellStyle name="Normal 80 8 5" xfId="7848"/>
    <cellStyle name="Normal 80 8 6" xfId="7849"/>
    <cellStyle name="Normal 80 8 7" xfId="7850"/>
    <cellStyle name="Normal 80 8 8" xfId="7851"/>
    <cellStyle name="Normal 80 9" xfId="7852"/>
    <cellStyle name="Normal 80 9 2" xfId="7853"/>
    <cellStyle name="Normal 80 9 2 2" xfId="7854"/>
    <cellStyle name="Normal 80 9 2 3" xfId="7855"/>
    <cellStyle name="Normal 80 9 2 4" xfId="7856"/>
    <cellStyle name="Normal 80 9 2 5" xfId="7857"/>
    <cellStyle name="Normal 80 9 3" xfId="7858"/>
    <cellStyle name="Normal 80 9 3 2" xfId="7859"/>
    <cellStyle name="Normal 80 9 3 3" xfId="7860"/>
    <cellStyle name="Normal 80 9 3 4" xfId="7861"/>
    <cellStyle name="Normal 80 9 3 5" xfId="7862"/>
    <cellStyle name="Normal 80 9 4" xfId="7863"/>
    <cellStyle name="Normal 80 9 4 2" xfId="7864"/>
    <cellStyle name="Normal 80 9 4 3" xfId="7865"/>
    <cellStyle name="Normal 80 9 4 4" xfId="7866"/>
    <cellStyle name="Normal 80 9 4 5" xfId="7867"/>
    <cellStyle name="Normal 80 9 5" xfId="7868"/>
    <cellStyle name="Normal 80 9 6" xfId="7869"/>
    <cellStyle name="Normal 80 9 7" xfId="7870"/>
    <cellStyle name="Normal 80 9 8" xfId="7871"/>
    <cellStyle name="Normal 81" xfId="7872"/>
    <cellStyle name="Normal 81 10" xfId="7873"/>
    <cellStyle name="Normal 81 10 2" xfId="7874"/>
    <cellStyle name="Normal 81 10 2 2" xfId="7875"/>
    <cellStyle name="Normal 81 10 2 3" xfId="7876"/>
    <cellStyle name="Normal 81 10 2 4" xfId="7877"/>
    <cellStyle name="Normal 81 10 2 5" xfId="7878"/>
    <cellStyle name="Normal 81 10 3" xfId="7879"/>
    <cellStyle name="Normal 81 10 3 2" xfId="7880"/>
    <cellStyle name="Normal 81 10 3 3" xfId="7881"/>
    <cellStyle name="Normal 81 10 3 4" xfId="7882"/>
    <cellStyle name="Normal 81 10 3 5" xfId="7883"/>
    <cellStyle name="Normal 81 10 4" xfId="7884"/>
    <cellStyle name="Normal 81 10 4 2" xfId="7885"/>
    <cellStyle name="Normal 81 10 4 3" xfId="7886"/>
    <cellStyle name="Normal 81 10 4 4" xfId="7887"/>
    <cellStyle name="Normal 81 10 4 5" xfId="7888"/>
    <cellStyle name="Normal 81 10 5" xfId="7889"/>
    <cellStyle name="Normal 81 10 6" xfId="7890"/>
    <cellStyle name="Normal 81 10 7" xfId="7891"/>
    <cellStyle name="Normal 81 10 8" xfId="7892"/>
    <cellStyle name="Normal 81 11" xfId="7893"/>
    <cellStyle name="Normal 81 11 2" xfId="7894"/>
    <cellStyle name="Normal 81 11 2 2" xfId="7895"/>
    <cellStyle name="Normal 81 11 2 3" xfId="7896"/>
    <cellStyle name="Normal 81 11 2 4" xfId="7897"/>
    <cellStyle name="Normal 81 11 2 5" xfId="7898"/>
    <cellStyle name="Normal 81 11 3" xfId="7899"/>
    <cellStyle name="Normal 81 11 3 2" xfId="7900"/>
    <cellStyle name="Normal 81 11 3 3" xfId="7901"/>
    <cellStyle name="Normal 81 11 3 4" xfId="7902"/>
    <cellStyle name="Normal 81 11 3 5" xfId="7903"/>
    <cellStyle name="Normal 81 11 4" xfId="7904"/>
    <cellStyle name="Normal 81 11 4 2" xfId="7905"/>
    <cellStyle name="Normal 81 11 4 3" xfId="7906"/>
    <cellStyle name="Normal 81 11 4 4" xfId="7907"/>
    <cellStyle name="Normal 81 11 4 5" xfId="7908"/>
    <cellStyle name="Normal 81 11 5" xfId="7909"/>
    <cellStyle name="Normal 81 11 6" xfId="7910"/>
    <cellStyle name="Normal 81 11 7" xfId="7911"/>
    <cellStyle name="Normal 81 11 8" xfId="7912"/>
    <cellStyle name="Normal 81 12" xfId="7913"/>
    <cellStyle name="Normal 81 12 2" xfId="7914"/>
    <cellStyle name="Normal 81 12 3" xfId="7915"/>
    <cellStyle name="Normal 81 12 4" xfId="7916"/>
    <cellStyle name="Normal 81 12 5" xfId="7917"/>
    <cellStyle name="Normal 81 13" xfId="7918"/>
    <cellStyle name="Normal 81 13 2" xfId="7919"/>
    <cellStyle name="Normal 81 13 3" xfId="7920"/>
    <cellStyle name="Normal 81 13 4" xfId="7921"/>
    <cellStyle name="Normal 81 13 5" xfId="7922"/>
    <cellStyle name="Normal 81 14" xfId="7923"/>
    <cellStyle name="Normal 81 14 2" xfId="7924"/>
    <cellStyle name="Normal 81 14 3" xfId="7925"/>
    <cellStyle name="Normal 81 14 4" xfId="7926"/>
    <cellStyle name="Normal 81 14 5" xfId="7927"/>
    <cellStyle name="Normal 81 15" xfId="7928"/>
    <cellStyle name="Normal 81 16" xfId="7929"/>
    <cellStyle name="Normal 81 17" xfId="7930"/>
    <cellStyle name="Normal 81 18" xfId="7931"/>
    <cellStyle name="Normal 81 2" xfId="7932"/>
    <cellStyle name="Normal 81 2 2" xfId="7933"/>
    <cellStyle name="Normal 81 2 2 2" xfId="7934"/>
    <cellStyle name="Normal 81 2 2 3" xfId="7935"/>
    <cellStyle name="Normal 81 2 2 4" xfId="7936"/>
    <cellStyle name="Normal 81 2 2 5" xfId="7937"/>
    <cellStyle name="Normal 81 2 3" xfId="7938"/>
    <cellStyle name="Normal 81 2 3 2" xfId="7939"/>
    <cellStyle name="Normal 81 2 3 3" xfId="7940"/>
    <cellStyle name="Normal 81 2 3 4" xfId="7941"/>
    <cellStyle name="Normal 81 2 3 5" xfId="7942"/>
    <cellStyle name="Normal 81 2 4" xfId="7943"/>
    <cellStyle name="Normal 81 2 4 2" xfId="7944"/>
    <cellStyle name="Normal 81 2 4 3" xfId="7945"/>
    <cellStyle name="Normal 81 2 4 4" xfId="7946"/>
    <cellStyle name="Normal 81 2 4 5" xfId="7947"/>
    <cellStyle name="Normal 81 2 5" xfId="7948"/>
    <cellStyle name="Normal 81 2 6" xfId="7949"/>
    <cellStyle name="Normal 81 2 7" xfId="7950"/>
    <cellStyle name="Normal 81 2 8" xfId="7951"/>
    <cellStyle name="Normal 81 3" xfId="7952"/>
    <cellStyle name="Normal 81 3 2" xfId="7953"/>
    <cellStyle name="Normal 81 3 2 2" xfId="7954"/>
    <cellStyle name="Normal 81 3 2 3" xfId="7955"/>
    <cellStyle name="Normal 81 3 2 4" xfId="7956"/>
    <cellStyle name="Normal 81 3 2 5" xfId="7957"/>
    <cellStyle name="Normal 81 3 3" xfId="7958"/>
    <cellStyle name="Normal 81 3 3 2" xfId="7959"/>
    <cellStyle name="Normal 81 3 3 3" xfId="7960"/>
    <cellStyle name="Normal 81 3 3 4" xfId="7961"/>
    <cellStyle name="Normal 81 3 3 5" xfId="7962"/>
    <cellStyle name="Normal 81 3 4" xfId="7963"/>
    <cellStyle name="Normal 81 3 4 2" xfId="7964"/>
    <cellStyle name="Normal 81 3 4 3" xfId="7965"/>
    <cellStyle name="Normal 81 3 4 4" xfId="7966"/>
    <cellStyle name="Normal 81 3 4 5" xfId="7967"/>
    <cellStyle name="Normal 81 3 5" xfId="7968"/>
    <cellStyle name="Normal 81 3 6" xfId="7969"/>
    <cellStyle name="Normal 81 3 7" xfId="7970"/>
    <cellStyle name="Normal 81 3 8" xfId="7971"/>
    <cellStyle name="Normal 81 4" xfId="7972"/>
    <cellStyle name="Normal 81 4 2" xfId="7973"/>
    <cellStyle name="Normal 81 4 2 2" xfId="7974"/>
    <cellStyle name="Normal 81 4 2 3" xfId="7975"/>
    <cellStyle name="Normal 81 4 2 4" xfId="7976"/>
    <cellStyle name="Normal 81 4 2 5" xfId="7977"/>
    <cellStyle name="Normal 81 4 3" xfId="7978"/>
    <cellStyle name="Normal 81 4 3 2" xfId="7979"/>
    <cellStyle name="Normal 81 4 3 3" xfId="7980"/>
    <cellStyle name="Normal 81 4 3 4" xfId="7981"/>
    <cellStyle name="Normal 81 4 3 5" xfId="7982"/>
    <cellStyle name="Normal 81 4 4" xfId="7983"/>
    <cellStyle name="Normal 81 4 4 2" xfId="7984"/>
    <cellStyle name="Normal 81 4 4 3" xfId="7985"/>
    <cellStyle name="Normal 81 4 4 4" xfId="7986"/>
    <cellStyle name="Normal 81 4 4 5" xfId="7987"/>
    <cellStyle name="Normal 81 4 5" xfId="7988"/>
    <cellStyle name="Normal 81 4 6" xfId="7989"/>
    <cellStyle name="Normal 81 4 7" xfId="7990"/>
    <cellStyle name="Normal 81 4 8" xfId="7991"/>
    <cellStyle name="Normal 81 5" xfId="7992"/>
    <cellStyle name="Normal 81 5 2" xfId="7993"/>
    <cellStyle name="Normal 81 5 2 2" xfId="7994"/>
    <cellStyle name="Normal 81 5 2 3" xfId="7995"/>
    <cellStyle name="Normal 81 5 2 4" xfId="7996"/>
    <cellStyle name="Normal 81 5 2 5" xfId="7997"/>
    <cellStyle name="Normal 81 5 3" xfId="7998"/>
    <cellStyle name="Normal 81 5 3 2" xfId="7999"/>
    <cellStyle name="Normal 81 5 3 3" xfId="8000"/>
    <cellStyle name="Normal 81 5 3 4" xfId="8001"/>
    <cellStyle name="Normal 81 5 3 5" xfId="8002"/>
    <cellStyle name="Normal 81 5 4" xfId="8003"/>
    <cellStyle name="Normal 81 5 4 2" xfId="8004"/>
    <cellStyle name="Normal 81 5 4 3" xfId="8005"/>
    <cellStyle name="Normal 81 5 4 4" xfId="8006"/>
    <cellStyle name="Normal 81 5 4 5" xfId="8007"/>
    <cellStyle name="Normal 81 5 5" xfId="8008"/>
    <cellStyle name="Normal 81 5 6" xfId="8009"/>
    <cellStyle name="Normal 81 5 7" xfId="8010"/>
    <cellStyle name="Normal 81 5 8" xfId="8011"/>
    <cellStyle name="Normal 81 6" xfId="8012"/>
    <cellStyle name="Normal 81 6 2" xfId="8013"/>
    <cellStyle name="Normal 81 6 2 2" xfId="8014"/>
    <cellStyle name="Normal 81 6 2 3" xfId="8015"/>
    <cellStyle name="Normal 81 6 2 4" xfId="8016"/>
    <cellStyle name="Normal 81 6 2 5" xfId="8017"/>
    <cellStyle name="Normal 81 6 3" xfId="8018"/>
    <cellStyle name="Normal 81 6 3 2" xfId="8019"/>
    <cellStyle name="Normal 81 6 3 3" xfId="8020"/>
    <cellStyle name="Normal 81 6 3 4" xfId="8021"/>
    <cellStyle name="Normal 81 6 3 5" xfId="8022"/>
    <cellStyle name="Normal 81 6 4" xfId="8023"/>
    <cellStyle name="Normal 81 6 4 2" xfId="8024"/>
    <cellStyle name="Normal 81 6 4 3" xfId="8025"/>
    <cellStyle name="Normal 81 6 4 4" xfId="8026"/>
    <cellStyle name="Normal 81 6 4 5" xfId="8027"/>
    <cellStyle name="Normal 81 6 5" xfId="8028"/>
    <cellStyle name="Normal 81 6 6" xfId="8029"/>
    <cellStyle name="Normal 81 6 7" xfId="8030"/>
    <cellStyle name="Normal 81 6 8" xfId="8031"/>
    <cellStyle name="Normal 81 7" xfId="8032"/>
    <cellStyle name="Normal 81 7 2" xfId="8033"/>
    <cellStyle name="Normal 81 7 2 2" xfId="8034"/>
    <cellStyle name="Normal 81 7 2 3" xfId="8035"/>
    <cellStyle name="Normal 81 7 2 4" xfId="8036"/>
    <cellStyle name="Normal 81 7 2 5" xfId="8037"/>
    <cellStyle name="Normal 81 7 3" xfId="8038"/>
    <cellStyle name="Normal 81 7 3 2" xfId="8039"/>
    <cellStyle name="Normal 81 7 3 3" xfId="8040"/>
    <cellStyle name="Normal 81 7 3 4" xfId="8041"/>
    <cellStyle name="Normal 81 7 3 5" xfId="8042"/>
    <cellStyle name="Normal 81 7 4" xfId="8043"/>
    <cellStyle name="Normal 81 7 4 2" xfId="8044"/>
    <cellStyle name="Normal 81 7 4 3" xfId="8045"/>
    <cellStyle name="Normal 81 7 4 4" xfId="8046"/>
    <cellStyle name="Normal 81 7 4 5" xfId="8047"/>
    <cellStyle name="Normal 81 7 5" xfId="8048"/>
    <cellStyle name="Normal 81 7 6" xfId="8049"/>
    <cellStyle name="Normal 81 7 7" xfId="8050"/>
    <cellStyle name="Normal 81 7 8" xfId="8051"/>
    <cellStyle name="Normal 81 8" xfId="8052"/>
    <cellStyle name="Normal 81 8 2" xfId="8053"/>
    <cellStyle name="Normal 81 8 2 2" xfId="8054"/>
    <cellStyle name="Normal 81 8 2 3" xfId="8055"/>
    <cellStyle name="Normal 81 8 2 4" xfId="8056"/>
    <cellStyle name="Normal 81 8 2 5" xfId="8057"/>
    <cellStyle name="Normal 81 8 3" xfId="8058"/>
    <cellStyle name="Normal 81 8 3 2" xfId="8059"/>
    <cellStyle name="Normal 81 8 3 3" xfId="8060"/>
    <cellStyle name="Normal 81 8 3 4" xfId="8061"/>
    <cellStyle name="Normal 81 8 3 5" xfId="8062"/>
    <cellStyle name="Normal 81 8 4" xfId="8063"/>
    <cellStyle name="Normal 81 8 4 2" xfId="8064"/>
    <cellStyle name="Normal 81 8 4 3" xfId="8065"/>
    <cellStyle name="Normal 81 8 4 4" xfId="8066"/>
    <cellStyle name="Normal 81 8 4 5" xfId="8067"/>
    <cellStyle name="Normal 81 8 5" xfId="8068"/>
    <cellStyle name="Normal 81 8 6" xfId="8069"/>
    <cellStyle name="Normal 81 8 7" xfId="8070"/>
    <cellStyle name="Normal 81 8 8" xfId="8071"/>
    <cellStyle name="Normal 81 9" xfId="8072"/>
    <cellStyle name="Normal 81 9 2" xfId="8073"/>
    <cellStyle name="Normal 81 9 2 2" xfId="8074"/>
    <cellStyle name="Normal 81 9 2 3" xfId="8075"/>
    <cellStyle name="Normal 81 9 2 4" xfId="8076"/>
    <cellStyle name="Normal 81 9 2 5" xfId="8077"/>
    <cellStyle name="Normal 81 9 3" xfId="8078"/>
    <cellStyle name="Normal 81 9 3 2" xfId="8079"/>
    <cellStyle name="Normal 81 9 3 3" xfId="8080"/>
    <cellStyle name="Normal 81 9 3 4" xfId="8081"/>
    <cellStyle name="Normal 81 9 3 5" xfId="8082"/>
    <cellStyle name="Normal 81 9 4" xfId="8083"/>
    <cellStyle name="Normal 81 9 4 2" xfId="8084"/>
    <cellStyle name="Normal 81 9 4 3" xfId="8085"/>
    <cellStyle name="Normal 81 9 4 4" xfId="8086"/>
    <cellStyle name="Normal 81 9 4 5" xfId="8087"/>
    <cellStyle name="Normal 81 9 5" xfId="8088"/>
    <cellStyle name="Normal 81 9 6" xfId="8089"/>
    <cellStyle name="Normal 81 9 7" xfId="8090"/>
    <cellStyle name="Normal 81 9 8" xfId="8091"/>
    <cellStyle name="Normal 82" xfId="8092"/>
    <cellStyle name="Normal 82 10" xfId="8093"/>
    <cellStyle name="Normal 82 10 2" xfId="8094"/>
    <cellStyle name="Normal 82 10 2 2" xfId="8095"/>
    <cellStyle name="Normal 82 10 2 3" xfId="8096"/>
    <cellStyle name="Normal 82 10 2 4" xfId="8097"/>
    <cellStyle name="Normal 82 10 2 5" xfId="8098"/>
    <cellStyle name="Normal 82 10 3" xfId="8099"/>
    <cellStyle name="Normal 82 10 3 2" xfId="8100"/>
    <cellStyle name="Normal 82 10 3 3" xfId="8101"/>
    <cellStyle name="Normal 82 10 3 4" xfId="8102"/>
    <cellStyle name="Normal 82 10 3 5" xfId="8103"/>
    <cellStyle name="Normal 82 10 4" xfId="8104"/>
    <cellStyle name="Normal 82 10 4 2" xfId="8105"/>
    <cellStyle name="Normal 82 10 4 3" xfId="8106"/>
    <cellStyle name="Normal 82 10 4 4" xfId="8107"/>
    <cellStyle name="Normal 82 10 4 5" xfId="8108"/>
    <cellStyle name="Normal 82 10 5" xfId="8109"/>
    <cellStyle name="Normal 82 10 6" xfId="8110"/>
    <cellStyle name="Normal 82 10 7" xfId="8111"/>
    <cellStyle name="Normal 82 10 8" xfId="8112"/>
    <cellStyle name="Normal 82 11" xfId="8113"/>
    <cellStyle name="Normal 82 11 2" xfId="8114"/>
    <cellStyle name="Normal 82 11 2 2" xfId="8115"/>
    <cellStyle name="Normal 82 11 2 3" xfId="8116"/>
    <cellStyle name="Normal 82 11 2 4" xfId="8117"/>
    <cellStyle name="Normal 82 11 2 5" xfId="8118"/>
    <cellStyle name="Normal 82 11 3" xfId="8119"/>
    <cellStyle name="Normal 82 11 3 2" xfId="8120"/>
    <cellStyle name="Normal 82 11 3 3" xfId="8121"/>
    <cellStyle name="Normal 82 11 3 4" xfId="8122"/>
    <cellStyle name="Normal 82 11 3 5" xfId="8123"/>
    <cellStyle name="Normal 82 11 4" xfId="8124"/>
    <cellStyle name="Normal 82 11 4 2" xfId="8125"/>
    <cellStyle name="Normal 82 11 4 3" xfId="8126"/>
    <cellStyle name="Normal 82 11 4 4" xfId="8127"/>
    <cellStyle name="Normal 82 11 4 5" xfId="8128"/>
    <cellStyle name="Normal 82 11 5" xfId="8129"/>
    <cellStyle name="Normal 82 11 6" xfId="8130"/>
    <cellStyle name="Normal 82 11 7" xfId="8131"/>
    <cellStyle name="Normal 82 11 8" xfId="8132"/>
    <cellStyle name="Normal 82 12" xfId="8133"/>
    <cellStyle name="Normal 82 12 2" xfId="8134"/>
    <cellStyle name="Normal 82 12 3" xfId="8135"/>
    <cellStyle name="Normal 82 12 4" xfId="8136"/>
    <cellStyle name="Normal 82 12 5" xfId="8137"/>
    <cellStyle name="Normal 82 13" xfId="8138"/>
    <cellStyle name="Normal 82 13 2" xfId="8139"/>
    <cellStyle name="Normal 82 13 3" xfId="8140"/>
    <cellStyle name="Normal 82 13 4" xfId="8141"/>
    <cellStyle name="Normal 82 13 5" xfId="8142"/>
    <cellStyle name="Normal 82 14" xfId="8143"/>
    <cellStyle name="Normal 82 14 2" xfId="8144"/>
    <cellStyle name="Normal 82 14 3" xfId="8145"/>
    <cellStyle name="Normal 82 14 4" xfId="8146"/>
    <cellStyle name="Normal 82 14 5" xfId="8147"/>
    <cellStyle name="Normal 82 15" xfId="8148"/>
    <cellStyle name="Normal 82 16" xfId="8149"/>
    <cellStyle name="Normal 82 17" xfId="8150"/>
    <cellStyle name="Normal 82 18" xfId="8151"/>
    <cellStyle name="Normal 82 2" xfId="8152"/>
    <cellStyle name="Normal 82 2 2" xfId="8153"/>
    <cellStyle name="Normal 82 2 2 2" xfId="8154"/>
    <cellStyle name="Normal 82 2 2 3" xfId="8155"/>
    <cellStyle name="Normal 82 2 2 4" xfId="8156"/>
    <cellStyle name="Normal 82 2 2 5" xfId="8157"/>
    <cellStyle name="Normal 82 2 3" xfId="8158"/>
    <cellStyle name="Normal 82 2 3 2" xfId="8159"/>
    <cellStyle name="Normal 82 2 3 3" xfId="8160"/>
    <cellStyle name="Normal 82 2 3 4" xfId="8161"/>
    <cellStyle name="Normal 82 2 3 5" xfId="8162"/>
    <cellStyle name="Normal 82 2 4" xfId="8163"/>
    <cellStyle name="Normal 82 2 4 2" xfId="8164"/>
    <cellStyle name="Normal 82 2 4 3" xfId="8165"/>
    <cellStyle name="Normal 82 2 4 4" xfId="8166"/>
    <cellStyle name="Normal 82 2 4 5" xfId="8167"/>
    <cellStyle name="Normal 82 2 5" xfId="8168"/>
    <cellStyle name="Normal 82 2 6" xfId="8169"/>
    <cellStyle name="Normal 82 2 7" xfId="8170"/>
    <cellStyle name="Normal 82 2 8" xfId="8171"/>
    <cellStyle name="Normal 82 3" xfId="8172"/>
    <cellStyle name="Normal 82 3 2" xfId="8173"/>
    <cellStyle name="Normal 82 3 2 2" xfId="8174"/>
    <cellStyle name="Normal 82 3 2 3" xfId="8175"/>
    <cellStyle name="Normal 82 3 2 4" xfId="8176"/>
    <cellStyle name="Normal 82 3 2 5" xfId="8177"/>
    <cellStyle name="Normal 82 3 3" xfId="8178"/>
    <cellStyle name="Normal 82 3 3 2" xfId="8179"/>
    <cellStyle name="Normal 82 3 3 3" xfId="8180"/>
    <cellStyle name="Normal 82 3 3 4" xfId="8181"/>
    <cellStyle name="Normal 82 3 3 5" xfId="8182"/>
    <cellStyle name="Normal 82 3 4" xfId="8183"/>
    <cellStyle name="Normal 82 3 4 2" xfId="8184"/>
    <cellStyle name="Normal 82 3 4 3" xfId="8185"/>
    <cellStyle name="Normal 82 3 4 4" xfId="8186"/>
    <cellStyle name="Normal 82 3 4 5" xfId="8187"/>
    <cellStyle name="Normal 82 3 5" xfId="8188"/>
    <cellStyle name="Normal 82 3 6" xfId="8189"/>
    <cellStyle name="Normal 82 3 7" xfId="8190"/>
    <cellStyle name="Normal 82 3 8" xfId="8191"/>
    <cellStyle name="Normal 82 4" xfId="8192"/>
    <cellStyle name="Normal 82 4 2" xfId="8193"/>
    <cellStyle name="Normal 82 4 2 2" xfId="8194"/>
    <cellStyle name="Normal 82 4 2 3" xfId="8195"/>
    <cellStyle name="Normal 82 4 2 4" xfId="8196"/>
    <cellStyle name="Normal 82 4 2 5" xfId="8197"/>
    <cellStyle name="Normal 82 4 3" xfId="8198"/>
    <cellStyle name="Normal 82 4 3 2" xfId="8199"/>
    <cellStyle name="Normal 82 4 3 3" xfId="8200"/>
    <cellStyle name="Normal 82 4 3 4" xfId="8201"/>
    <cellStyle name="Normal 82 4 3 5" xfId="8202"/>
    <cellStyle name="Normal 82 4 4" xfId="8203"/>
    <cellStyle name="Normal 82 4 4 2" xfId="8204"/>
    <cellStyle name="Normal 82 4 4 3" xfId="8205"/>
    <cellStyle name="Normal 82 4 4 4" xfId="8206"/>
    <cellStyle name="Normal 82 4 4 5" xfId="8207"/>
    <cellStyle name="Normal 82 4 5" xfId="8208"/>
    <cellStyle name="Normal 82 4 6" xfId="8209"/>
    <cellStyle name="Normal 82 4 7" xfId="8210"/>
    <cellStyle name="Normal 82 4 8" xfId="8211"/>
    <cellStyle name="Normal 82 5" xfId="8212"/>
    <cellStyle name="Normal 82 5 2" xfId="8213"/>
    <cellStyle name="Normal 82 5 2 2" xfId="8214"/>
    <cellStyle name="Normal 82 5 2 3" xfId="8215"/>
    <cellStyle name="Normal 82 5 2 4" xfId="8216"/>
    <cellStyle name="Normal 82 5 2 5" xfId="8217"/>
    <cellStyle name="Normal 82 5 3" xfId="8218"/>
    <cellStyle name="Normal 82 5 3 2" xfId="8219"/>
    <cellStyle name="Normal 82 5 3 3" xfId="8220"/>
    <cellStyle name="Normal 82 5 3 4" xfId="8221"/>
    <cellStyle name="Normal 82 5 3 5" xfId="8222"/>
    <cellStyle name="Normal 82 5 4" xfId="8223"/>
    <cellStyle name="Normal 82 5 4 2" xfId="8224"/>
    <cellStyle name="Normal 82 5 4 3" xfId="8225"/>
    <cellStyle name="Normal 82 5 4 4" xfId="8226"/>
    <cellStyle name="Normal 82 5 4 5" xfId="8227"/>
    <cellStyle name="Normal 82 5 5" xfId="8228"/>
    <cellStyle name="Normal 82 5 6" xfId="8229"/>
    <cellStyle name="Normal 82 5 7" xfId="8230"/>
    <cellStyle name="Normal 82 5 8" xfId="8231"/>
    <cellStyle name="Normal 82 6" xfId="8232"/>
    <cellStyle name="Normal 82 6 2" xfId="8233"/>
    <cellStyle name="Normal 82 6 2 2" xfId="8234"/>
    <cellStyle name="Normal 82 6 2 3" xfId="8235"/>
    <cellStyle name="Normal 82 6 2 4" xfId="8236"/>
    <cellStyle name="Normal 82 6 2 5" xfId="8237"/>
    <cellStyle name="Normal 82 6 3" xfId="8238"/>
    <cellStyle name="Normal 82 6 3 2" xfId="8239"/>
    <cellStyle name="Normal 82 6 3 3" xfId="8240"/>
    <cellStyle name="Normal 82 6 3 4" xfId="8241"/>
    <cellStyle name="Normal 82 6 3 5" xfId="8242"/>
    <cellStyle name="Normal 82 6 4" xfId="8243"/>
    <cellStyle name="Normal 82 6 4 2" xfId="8244"/>
    <cellStyle name="Normal 82 6 4 3" xfId="8245"/>
    <cellStyle name="Normal 82 6 4 4" xfId="8246"/>
    <cellStyle name="Normal 82 6 4 5" xfId="8247"/>
    <cellStyle name="Normal 82 6 5" xfId="8248"/>
    <cellStyle name="Normal 82 6 6" xfId="8249"/>
    <cellStyle name="Normal 82 6 7" xfId="8250"/>
    <cellStyle name="Normal 82 6 8" xfId="8251"/>
    <cellStyle name="Normal 82 7" xfId="8252"/>
    <cellStyle name="Normal 82 7 2" xfId="8253"/>
    <cellStyle name="Normal 82 7 2 2" xfId="8254"/>
    <cellStyle name="Normal 82 7 2 3" xfId="8255"/>
    <cellStyle name="Normal 82 7 2 4" xfId="8256"/>
    <cellStyle name="Normal 82 7 2 5" xfId="8257"/>
    <cellStyle name="Normal 82 7 3" xfId="8258"/>
    <cellStyle name="Normal 82 7 3 2" xfId="8259"/>
    <cellStyle name="Normal 82 7 3 3" xfId="8260"/>
    <cellStyle name="Normal 82 7 3 4" xfId="8261"/>
    <cellStyle name="Normal 82 7 3 5" xfId="8262"/>
    <cellStyle name="Normal 82 7 4" xfId="8263"/>
    <cellStyle name="Normal 82 7 4 2" xfId="8264"/>
    <cellStyle name="Normal 82 7 4 3" xfId="8265"/>
    <cellStyle name="Normal 82 7 4 4" xfId="8266"/>
    <cellStyle name="Normal 82 7 4 5" xfId="8267"/>
    <cellStyle name="Normal 82 7 5" xfId="8268"/>
    <cellStyle name="Normal 82 7 6" xfId="8269"/>
    <cellStyle name="Normal 82 7 7" xfId="8270"/>
    <cellStyle name="Normal 82 7 8" xfId="8271"/>
    <cellStyle name="Normal 82 8" xfId="8272"/>
    <cellStyle name="Normal 82 8 2" xfId="8273"/>
    <cellStyle name="Normal 82 8 2 2" xfId="8274"/>
    <cellStyle name="Normal 82 8 2 3" xfId="8275"/>
    <cellStyle name="Normal 82 8 2 4" xfId="8276"/>
    <cellStyle name="Normal 82 8 2 5" xfId="8277"/>
    <cellStyle name="Normal 82 8 3" xfId="8278"/>
    <cellStyle name="Normal 82 8 3 2" xfId="8279"/>
    <cellStyle name="Normal 82 8 3 3" xfId="8280"/>
    <cellStyle name="Normal 82 8 3 4" xfId="8281"/>
    <cellStyle name="Normal 82 8 3 5" xfId="8282"/>
    <cellStyle name="Normal 82 8 4" xfId="8283"/>
    <cellStyle name="Normal 82 8 4 2" xfId="8284"/>
    <cellStyle name="Normal 82 8 4 3" xfId="8285"/>
    <cellStyle name="Normal 82 8 4 4" xfId="8286"/>
    <cellStyle name="Normal 82 8 4 5" xfId="8287"/>
    <cellStyle name="Normal 82 8 5" xfId="8288"/>
    <cellStyle name="Normal 82 8 6" xfId="8289"/>
    <cellStyle name="Normal 82 8 7" xfId="8290"/>
    <cellStyle name="Normal 82 8 8" xfId="8291"/>
    <cellStyle name="Normal 82 9" xfId="8292"/>
    <cellStyle name="Normal 82 9 2" xfId="8293"/>
    <cellStyle name="Normal 82 9 2 2" xfId="8294"/>
    <cellStyle name="Normal 82 9 2 3" xfId="8295"/>
    <cellStyle name="Normal 82 9 2 4" xfId="8296"/>
    <cellStyle name="Normal 82 9 2 5" xfId="8297"/>
    <cellStyle name="Normal 82 9 3" xfId="8298"/>
    <cellStyle name="Normal 82 9 3 2" xfId="8299"/>
    <cellStyle name="Normal 82 9 3 3" xfId="8300"/>
    <cellStyle name="Normal 82 9 3 4" xfId="8301"/>
    <cellStyle name="Normal 82 9 3 5" xfId="8302"/>
    <cellStyle name="Normal 82 9 4" xfId="8303"/>
    <cellStyle name="Normal 82 9 4 2" xfId="8304"/>
    <cellStyle name="Normal 82 9 4 3" xfId="8305"/>
    <cellStyle name="Normal 82 9 4 4" xfId="8306"/>
    <cellStyle name="Normal 82 9 4 5" xfId="8307"/>
    <cellStyle name="Normal 82 9 5" xfId="8308"/>
    <cellStyle name="Normal 82 9 6" xfId="8309"/>
    <cellStyle name="Normal 82 9 7" xfId="8310"/>
    <cellStyle name="Normal 82 9 8" xfId="8311"/>
    <cellStyle name="Normal 83" xfId="8312"/>
    <cellStyle name="Normal 83 10" xfId="8313"/>
    <cellStyle name="Normal 83 10 2" xfId="8314"/>
    <cellStyle name="Normal 83 10 2 2" xfId="8315"/>
    <cellStyle name="Normal 83 10 2 3" xfId="8316"/>
    <cellStyle name="Normal 83 10 2 4" xfId="8317"/>
    <cellStyle name="Normal 83 10 2 5" xfId="8318"/>
    <cellStyle name="Normal 83 10 3" xfId="8319"/>
    <cellStyle name="Normal 83 10 3 2" xfId="8320"/>
    <cellStyle name="Normal 83 10 3 3" xfId="8321"/>
    <cellStyle name="Normal 83 10 3 4" xfId="8322"/>
    <cellStyle name="Normal 83 10 3 5" xfId="8323"/>
    <cellStyle name="Normal 83 10 4" xfId="8324"/>
    <cellStyle name="Normal 83 10 4 2" xfId="8325"/>
    <cellStyle name="Normal 83 10 4 3" xfId="8326"/>
    <cellStyle name="Normal 83 10 4 4" xfId="8327"/>
    <cellStyle name="Normal 83 10 4 5" xfId="8328"/>
    <cellStyle name="Normal 83 10 5" xfId="8329"/>
    <cellStyle name="Normal 83 10 6" xfId="8330"/>
    <cellStyle name="Normal 83 10 7" xfId="8331"/>
    <cellStyle name="Normal 83 10 8" xfId="8332"/>
    <cellStyle name="Normal 83 11" xfId="8333"/>
    <cellStyle name="Normal 83 11 2" xfId="8334"/>
    <cellStyle name="Normal 83 11 2 2" xfId="8335"/>
    <cellStyle name="Normal 83 11 2 3" xfId="8336"/>
    <cellStyle name="Normal 83 11 2 4" xfId="8337"/>
    <cellStyle name="Normal 83 11 2 5" xfId="8338"/>
    <cellStyle name="Normal 83 11 3" xfId="8339"/>
    <cellStyle name="Normal 83 11 3 2" xfId="8340"/>
    <cellStyle name="Normal 83 11 3 3" xfId="8341"/>
    <cellStyle name="Normal 83 11 3 4" xfId="8342"/>
    <cellStyle name="Normal 83 11 3 5" xfId="8343"/>
    <cellStyle name="Normal 83 11 4" xfId="8344"/>
    <cellStyle name="Normal 83 11 4 2" xfId="8345"/>
    <cellStyle name="Normal 83 11 4 3" xfId="8346"/>
    <cellStyle name="Normal 83 11 4 4" xfId="8347"/>
    <cellStyle name="Normal 83 11 4 5" xfId="8348"/>
    <cellStyle name="Normal 83 11 5" xfId="8349"/>
    <cellStyle name="Normal 83 11 6" xfId="8350"/>
    <cellStyle name="Normal 83 11 7" xfId="8351"/>
    <cellStyle name="Normal 83 11 8" xfId="8352"/>
    <cellStyle name="Normal 83 12" xfId="8353"/>
    <cellStyle name="Normal 83 12 2" xfId="8354"/>
    <cellStyle name="Normal 83 12 3" xfId="8355"/>
    <cellStyle name="Normal 83 12 4" xfId="8356"/>
    <cellStyle name="Normal 83 12 5" xfId="8357"/>
    <cellStyle name="Normal 83 13" xfId="8358"/>
    <cellStyle name="Normal 83 13 2" xfId="8359"/>
    <cellStyle name="Normal 83 13 3" xfId="8360"/>
    <cellStyle name="Normal 83 13 4" xfId="8361"/>
    <cellStyle name="Normal 83 13 5" xfId="8362"/>
    <cellStyle name="Normal 83 14" xfId="8363"/>
    <cellStyle name="Normal 83 14 2" xfId="8364"/>
    <cellStyle name="Normal 83 14 3" xfId="8365"/>
    <cellStyle name="Normal 83 14 4" xfId="8366"/>
    <cellStyle name="Normal 83 14 5" xfId="8367"/>
    <cellStyle name="Normal 83 15" xfId="8368"/>
    <cellStyle name="Normal 83 16" xfId="8369"/>
    <cellStyle name="Normal 83 17" xfId="8370"/>
    <cellStyle name="Normal 83 18" xfId="8371"/>
    <cellStyle name="Normal 83 2" xfId="8372"/>
    <cellStyle name="Normal 83 2 2" xfId="8373"/>
    <cellStyle name="Normal 83 2 2 2" xfId="8374"/>
    <cellStyle name="Normal 83 2 2 3" xfId="8375"/>
    <cellStyle name="Normal 83 2 2 4" xfId="8376"/>
    <cellStyle name="Normal 83 2 2 5" xfId="8377"/>
    <cellStyle name="Normal 83 2 3" xfId="8378"/>
    <cellStyle name="Normal 83 2 3 2" xfId="8379"/>
    <cellStyle name="Normal 83 2 3 3" xfId="8380"/>
    <cellStyle name="Normal 83 2 3 4" xfId="8381"/>
    <cellStyle name="Normal 83 2 3 5" xfId="8382"/>
    <cellStyle name="Normal 83 2 4" xfId="8383"/>
    <cellStyle name="Normal 83 2 4 2" xfId="8384"/>
    <cellStyle name="Normal 83 2 4 3" xfId="8385"/>
    <cellStyle name="Normal 83 2 4 4" xfId="8386"/>
    <cellStyle name="Normal 83 2 4 5" xfId="8387"/>
    <cellStyle name="Normal 83 2 5" xfId="8388"/>
    <cellStyle name="Normal 83 2 6" xfId="8389"/>
    <cellStyle name="Normal 83 2 7" xfId="8390"/>
    <cellStyle name="Normal 83 2 8" xfId="8391"/>
    <cellStyle name="Normal 83 3" xfId="8392"/>
    <cellStyle name="Normal 83 3 2" xfId="8393"/>
    <cellStyle name="Normal 83 3 2 2" xfId="8394"/>
    <cellStyle name="Normal 83 3 2 3" xfId="8395"/>
    <cellStyle name="Normal 83 3 2 4" xfId="8396"/>
    <cellStyle name="Normal 83 3 2 5" xfId="8397"/>
    <cellStyle name="Normal 83 3 3" xfId="8398"/>
    <cellStyle name="Normal 83 3 3 2" xfId="8399"/>
    <cellStyle name="Normal 83 3 3 3" xfId="8400"/>
    <cellStyle name="Normal 83 3 3 4" xfId="8401"/>
    <cellStyle name="Normal 83 3 3 5" xfId="8402"/>
    <cellStyle name="Normal 83 3 4" xfId="8403"/>
    <cellStyle name="Normal 83 3 4 2" xfId="8404"/>
    <cellStyle name="Normal 83 3 4 3" xfId="8405"/>
    <cellStyle name="Normal 83 3 4 4" xfId="8406"/>
    <cellStyle name="Normal 83 3 4 5" xfId="8407"/>
    <cellStyle name="Normal 83 3 5" xfId="8408"/>
    <cellStyle name="Normal 83 3 6" xfId="8409"/>
    <cellStyle name="Normal 83 3 7" xfId="8410"/>
    <cellStyle name="Normal 83 3 8" xfId="8411"/>
    <cellStyle name="Normal 83 4" xfId="8412"/>
    <cellStyle name="Normal 83 4 2" xfId="8413"/>
    <cellStyle name="Normal 83 4 2 2" xfId="8414"/>
    <cellStyle name="Normal 83 4 2 3" xfId="8415"/>
    <cellStyle name="Normal 83 4 2 4" xfId="8416"/>
    <cellStyle name="Normal 83 4 2 5" xfId="8417"/>
    <cellStyle name="Normal 83 4 3" xfId="8418"/>
    <cellStyle name="Normal 83 4 3 2" xfId="8419"/>
    <cellStyle name="Normal 83 4 3 3" xfId="8420"/>
    <cellStyle name="Normal 83 4 3 4" xfId="8421"/>
    <cellStyle name="Normal 83 4 3 5" xfId="8422"/>
    <cellStyle name="Normal 83 4 4" xfId="8423"/>
    <cellStyle name="Normal 83 4 4 2" xfId="8424"/>
    <cellStyle name="Normal 83 4 4 3" xfId="8425"/>
    <cellStyle name="Normal 83 4 4 4" xfId="8426"/>
    <cellStyle name="Normal 83 4 4 5" xfId="8427"/>
    <cellStyle name="Normal 83 4 5" xfId="8428"/>
    <cellStyle name="Normal 83 4 6" xfId="8429"/>
    <cellStyle name="Normal 83 4 7" xfId="8430"/>
    <cellStyle name="Normal 83 4 8" xfId="8431"/>
    <cellStyle name="Normal 83 5" xfId="8432"/>
    <cellStyle name="Normal 83 5 2" xfId="8433"/>
    <cellStyle name="Normal 83 5 2 2" xfId="8434"/>
    <cellStyle name="Normal 83 5 2 3" xfId="8435"/>
    <cellStyle name="Normal 83 5 2 4" xfId="8436"/>
    <cellStyle name="Normal 83 5 2 5" xfId="8437"/>
    <cellStyle name="Normal 83 5 3" xfId="8438"/>
    <cellStyle name="Normal 83 5 3 2" xfId="8439"/>
    <cellStyle name="Normal 83 5 3 3" xfId="8440"/>
    <cellStyle name="Normal 83 5 3 4" xfId="8441"/>
    <cellStyle name="Normal 83 5 3 5" xfId="8442"/>
    <cellStyle name="Normal 83 5 4" xfId="8443"/>
    <cellStyle name="Normal 83 5 4 2" xfId="8444"/>
    <cellStyle name="Normal 83 5 4 3" xfId="8445"/>
    <cellStyle name="Normal 83 5 4 4" xfId="8446"/>
    <cellStyle name="Normal 83 5 4 5" xfId="8447"/>
    <cellStyle name="Normal 83 5 5" xfId="8448"/>
    <cellStyle name="Normal 83 5 6" xfId="8449"/>
    <cellStyle name="Normal 83 5 7" xfId="8450"/>
    <cellStyle name="Normal 83 5 8" xfId="8451"/>
    <cellStyle name="Normal 83 6" xfId="8452"/>
    <cellStyle name="Normal 83 6 2" xfId="8453"/>
    <cellStyle name="Normal 83 6 2 2" xfId="8454"/>
    <cellStyle name="Normal 83 6 2 3" xfId="8455"/>
    <cellStyle name="Normal 83 6 2 4" xfId="8456"/>
    <cellStyle name="Normal 83 6 2 5" xfId="8457"/>
    <cellStyle name="Normal 83 6 3" xfId="8458"/>
    <cellStyle name="Normal 83 6 3 2" xfId="8459"/>
    <cellStyle name="Normal 83 6 3 3" xfId="8460"/>
    <cellStyle name="Normal 83 6 3 4" xfId="8461"/>
    <cellStyle name="Normal 83 6 3 5" xfId="8462"/>
    <cellStyle name="Normal 83 6 4" xfId="8463"/>
    <cellStyle name="Normal 83 6 4 2" xfId="8464"/>
    <cellStyle name="Normal 83 6 4 3" xfId="8465"/>
    <cellStyle name="Normal 83 6 4 4" xfId="8466"/>
    <cellStyle name="Normal 83 6 4 5" xfId="8467"/>
    <cellStyle name="Normal 83 6 5" xfId="8468"/>
    <cellStyle name="Normal 83 6 6" xfId="8469"/>
    <cellStyle name="Normal 83 6 7" xfId="8470"/>
    <cellStyle name="Normal 83 6 8" xfId="8471"/>
    <cellStyle name="Normal 83 7" xfId="8472"/>
    <cellStyle name="Normal 83 7 2" xfId="8473"/>
    <cellStyle name="Normal 83 7 2 2" xfId="8474"/>
    <cellStyle name="Normal 83 7 2 3" xfId="8475"/>
    <cellStyle name="Normal 83 7 2 4" xfId="8476"/>
    <cellStyle name="Normal 83 7 2 5" xfId="8477"/>
    <cellStyle name="Normal 83 7 3" xfId="8478"/>
    <cellStyle name="Normal 83 7 3 2" xfId="8479"/>
    <cellStyle name="Normal 83 7 3 3" xfId="8480"/>
    <cellStyle name="Normal 83 7 3 4" xfId="8481"/>
    <cellStyle name="Normal 83 7 3 5" xfId="8482"/>
    <cellStyle name="Normal 83 7 4" xfId="8483"/>
    <cellStyle name="Normal 83 7 4 2" xfId="8484"/>
    <cellStyle name="Normal 83 7 4 3" xfId="8485"/>
    <cellStyle name="Normal 83 7 4 4" xfId="8486"/>
    <cellStyle name="Normal 83 7 4 5" xfId="8487"/>
    <cellStyle name="Normal 83 7 5" xfId="8488"/>
    <cellStyle name="Normal 83 7 6" xfId="8489"/>
    <cellStyle name="Normal 83 7 7" xfId="8490"/>
    <cellStyle name="Normal 83 7 8" xfId="8491"/>
    <cellStyle name="Normal 83 8" xfId="8492"/>
    <cellStyle name="Normal 83 8 2" xfId="8493"/>
    <cellStyle name="Normal 83 8 2 2" xfId="8494"/>
    <cellStyle name="Normal 83 8 2 3" xfId="8495"/>
    <cellStyle name="Normal 83 8 2 4" xfId="8496"/>
    <cellStyle name="Normal 83 8 2 5" xfId="8497"/>
    <cellStyle name="Normal 83 8 3" xfId="8498"/>
    <cellStyle name="Normal 83 8 3 2" xfId="8499"/>
    <cellStyle name="Normal 83 8 3 3" xfId="8500"/>
    <cellStyle name="Normal 83 8 3 4" xfId="8501"/>
    <cellStyle name="Normal 83 8 3 5" xfId="8502"/>
    <cellStyle name="Normal 83 8 4" xfId="8503"/>
    <cellStyle name="Normal 83 8 4 2" xfId="8504"/>
    <cellStyle name="Normal 83 8 4 3" xfId="8505"/>
    <cellStyle name="Normal 83 8 4 4" xfId="8506"/>
    <cellStyle name="Normal 83 8 4 5" xfId="8507"/>
    <cellStyle name="Normal 83 8 5" xfId="8508"/>
    <cellStyle name="Normal 83 8 6" xfId="8509"/>
    <cellStyle name="Normal 83 8 7" xfId="8510"/>
    <cellStyle name="Normal 83 8 8" xfId="8511"/>
    <cellStyle name="Normal 83 9" xfId="8512"/>
    <cellStyle name="Normal 83 9 2" xfId="8513"/>
    <cellStyle name="Normal 83 9 2 2" xfId="8514"/>
    <cellStyle name="Normal 83 9 2 3" xfId="8515"/>
    <cellStyle name="Normal 83 9 2 4" xfId="8516"/>
    <cellStyle name="Normal 83 9 2 5" xfId="8517"/>
    <cellStyle name="Normal 83 9 3" xfId="8518"/>
    <cellStyle name="Normal 83 9 3 2" xfId="8519"/>
    <cellStyle name="Normal 83 9 3 3" xfId="8520"/>
    <cellStyle name="Normal 83 9 3 4" xfId="8521"/>
    <cellStyle name="Normal 83 9 3 5" xfId="8522"/>
    <cellStyle name="Normal 83 9 4" xfId="8523"/>
    <cellStyle name="Normal 83 9 4 2" xfId="8524"/>
    <cellStyle name="Normal 83 9 4 3" xfId="8525"/>
    <cellStyle name="Normal 83 9 4 4" xfId="8526"/>
    <cellStyle name="Normal 83 9 4 5" xfId="8527"/>
    <cellStyle name="Normal 83 9 5" xfId="8528"/>
    <cellStyle name="Normal 83 9 6" xfId="8529"/>
    <cellStyle name="Normal 83 9 7" xfId="8530"/>
    <cellStyle name="Normal 83 9 8" xfId="8531"/>
    <cellStyle name="Normal 84" xfId="8532"/>
    <cellStyle name="Normal 85" xfId="8533"/>
    <cellStyle name="Normal 86" xfId="8534"/>
    <cellStyle name="Normal 87" xfId="8535"/>
    <cellStyle name="Normal 88" xfId="8536"/>
    <cellStyle name="Normal 89" xfId="8537"/>
    <cellStyle name="Normal 9" xfId="8538"/>
    <cellStyle name="Normal 9 10" xfId="8539"/>
    <cellStyle name="Normal 9 11" xfId="8540"/>
    <cellStyle name="Normal 9 12" xfId="8541"/>
    <cellStyle name="Normal 9 13" xfId="8542"/>
    <cellStyle name="Normal 9 14" xfId="8543"/>
    <cellStyle name="Normal 9 15" xfId="8544"/>
    <cellStyle name="Normal 9 16" xfId="8545"/>
    <cellStyle name="Normal 9 17" xfId="8546"/>
    <cellStyle name="Normal 9 18" xfId="8547"/>
    <cellStyle name="Normal 9 19" xfId="8548"/>
    <cellStyle name="Normal 9 2" xfId="8549"/>
    <cellStyle name="Normal 9 2 2" xfId="8550"/>
    <cellStyle name="Normal 9 20" xfId="8551"/>
    <cellStyle name="Normal 9 3" xfId="8552"/>
    <cellStyle name="Normal 9 3 2" xfId="8553"/>
    <cellStyle name="Normal 9 4" xfId="8554"/>
    <cellStyle name="Normal 9 5" xfId="8555"/>
    <cellStyle name="Normal 9 6" xfId="8556"/>
    <cellStyle name="Normal 9 7" xfId="8557"/>
    <cellStyle name="Normal 9 8" xfId="8558"/>
    <cellStyle name="Normal 9 9" xfId="8559"/>
    <cellStyle name="Normal 90" xfId="8560"/>
    <cellStyle name="Normal 90 10" xfId="8561"/>
    <cellStyle name="Normal 90 2" xfId="8562"/>
    <cellStyle name="Normal 90 3" xfId="8563"/>
    <cellStyle name="Normal 90 4" xfId="8564"/>
    <cellStyle name="Normal 90 5" xfId="8565"/>
    <cellStyle name="Normal 90 6" xfId="8566"/>
    <cellStyle name="Normal 90 7" xfId="8567"/>
    <cellStyle name="Normal 90 8" xfId="8568"/>
    <cellStyle name="Normal 90 9" xfId="8569"/>
    <cellStyle name="Normal 91" xfId="8570"/>
    <cellStyle name="Normal 92" xfId="8571"/>
    <cellStyle name="Normal 93" xfId="8572"/>
    <cellStyle name="Normal 94" xfId="8573"/>
    <cellStyle name="Normal 94 2" xfId="8574"/>
    <cellStyle name="Normal 94 2 2" xfId="8575"/>
    <cellStyle name="Normal 94 2 3" xfId="8576"/>
    <cellStyle name="Normal 94 2 4" xfId="8577"/>
    <cellStyle name="Normal 94 2 5" xfId="8578"/>
    <cellStyle name="Normal 94 3" xfId="8579"/>
    <cellStyle name="Normal 94 3 2" xfId="8580"/>
    <cellStyle name="Normal 94 3 3" xfId="8581"/>
    <cellStyle name="Normal 94 3 4" xfId="8582"/>
    <cellStyle name="Normal 94 3 5" xfId="8583"/>
    <cellStyle name="Normal 94 4" xfId="8584"/>
    <cellStyle name="Normal 94 4 2" xfId="8585"/>
    <cellStyle name="Normal 94 4 3" xfId="8586"/>
    <cellStyle name="Normal 94 4 4" xfId="8587"/>
    <cellStyle name="Normal 94 4 5" xfId="8588"/>
    <cellStyle name="Normal 94 5" xfId="8589"/>
    <cellStyle name="Normal 94 6" xfId="8590"/>
    <cellStyle name="Normal 94 7" xfId="8591"/>
    <cellStyle name="Normal 94 8" xfId="8592"/>
    <cellStyle name="Normal 94 9" xfId="8593"/>
    <cellStyle name="Normal 95" xfId="8594"/>
    <cellStyle name="Normal 95 2" xfId="8595"/>
    <cellStyle name="Normal 95 2 2" xfId="8596"/>
    <cellStyle name="Normal 95 2 3" xfId="8597"/>
    <cellStyle name="Normal 95 2 4" xfId="8598"/>
    <cellStyle name="Normal 95 2 5" xfId="8599"/>
    <cellStyle name="Normal 95 3" xfId="8600"/>
    <cellStyle name="Normal 95 3 2" xfId="8601"/>
    <cellStyle name="Normal 95 3 3" xfId="8602"/>
    <cellStyle name="Normal 95 3 4" xfId="8603"/>
    <cellStyle name="Normal 95 3 5" xfId="8604"/>
    <cellStyle name="Normal 95 4" xfId="8605"/>
    <cellStyle name="Normal 95 4 2" xfId="8606"/>
    <cellStyle name="Normal 95 4 3" xfId="8607"/>
    <cellStyle name="Normal 95 4 4" xfId="8608"/>
    <cellStyle name="Normal 95 4 5" xfId="8609"/>
    <cellStyle name="Normal 95 5" xfId="8610"/>
    <cellStyle name="Normal 95 6" xfId="8611"/>
    <cellStyle name="Normal 95 7" xfId="8612"/>
    <cellStyle name="Normal 95 8" xfId="8613"/>
    <cellStyle name="Normal 95 9" xfId="8614"/>
    <cellStyle name="Normal 96" xfId="8615"/>
    <cellStyle name="Normal 96 2" xfId="8616"/>
    <cellStyle name="Normal 96 3" xfId="8617"/>
    <cellStyle name="Normal 96 4" xfId="8618"/>
    <cellStyle name="Normal 96 5" xfId="8619"/>
    <cellStyle name="Normal 96 6" xfId="8620"/>
    <cellStyle name="Normal 97" xfId="8621"/>
    <cellStyle name="Normal 97 2" xfId="8622"/>
    <cellStyle name="Normal 97 3" xfId="8623"/>
    <cellStyle name="Normal 97 4" xfId="8624"/>
    <cellStyle name="Normal 97 5" xfId="8625"/>
    <cellStyle name="Normal 97 6" xfId="8626"/>
    <cellStyle name="Normal 98" xfId="8627"/>
    <cellStyle name="Normal 98 2" xfId="8628"/>
    <cellStyle name="Normal 98 3" xfId="8629"/>
    <cellStyle name="Normal 98 4" xfId="8630"/>
    <cellStyle name="Normal 98 5" xfId="8631"/>
    <cellStyle name="Normal 99" xfId="8632"/>
    <cellStyle name="Normal 99 2" xfId="8633"/>
    <cellStyle name="Normal 99 3" xfId="8634"/>
    <cellStyle name="Normal 99 4" xfId="8635"/>
    <cellStyle name="Normal 99 5" xfId="8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javascript:doHTTPGetLayer('PrintDetail','42737');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O340"/>
  <sheetViews>
    <sheetView topLeftCell="A251" workbookViewId="0">
      <selection activeCell="J285" sqref="J285"/>
    </sheetView>
  </sheetViews>
  <sheetFormatPr defaultRowHeight="12.75" x14ac:dyDescent="0.2"/>
  <cols>
    <col min="1" max="1" width="3.85546875" style="4" customWidth="1"/>
    <col min="2" max="2" width="6.42578125" style="2" customWidth="1"/>
    <col min="3" max="3" width="46.140625" style="5" customWidth="1"/>
    <col min="4" max="4" width="11.140625" style="1" customWidth="1"/>
    <col min="5" max="5" width="14.42578125" style="1" bestFit="1" customWidth="1"/>
    <col min="6" max="6" width="11.85546875" style="1" bestFit="1" customWidth="1"/>
    <col min="7" max="7" width="14.5703125" style="1" bestFit="1" customWidth="1"/>
    <col min="8" max="8" width="18" style="1" bestFit="1" customWidth="1"/>
    <col min="9" max="9" width="7.140625" style="1" customWidth="1"/>
    <col min="10" max="10" width="16.7109375" style="1" customWidth="1"/>
    <col min="11" max="11" width="15.42578125" style="1" customWidth="1"/>
    <col min="12" max="12" width="15.5703125" style="1" customWidth="1"/>
    <col min="13" max="13" width="9" style="3" customWidth="1"/>
    <col min="14" max="14" width="10" style="1" hidden="1" customWidth="1"/>
    <col min="15" max="16384" width="9.140625" style="1"/>
  </cols>
  <sheetData>
    <row r="1" spans="1:15" ht="15" x14ac:dyDescent="0.25">
      <c r="A1" s="10" t="s">
        <v>198</v>
      </c>
      <c r="B1" s="12"/>
      <c r="C1" s="13"/>
      <c r="D1" s="11"/>
      <c r="E1" s="11"/>
      <c r="F1" s="11"/>
      <c r="G1" s="11"/>
      <c r="H1" s="11"/>
      <c r="I1" s="11"/>
      <c r="J1" s="11"/>
      <c r="K1" s="11"/>
      <c r="L1" s="11"/>
      <c r="M1" s="14"/>
    </row>
    <row r="2" spans="1:15" ht="15" x14ac:dyDescent="0.25">
      <c r="A2" s="12"/>
      <c r="B2" s="12"/>
      <c r="C2" s="15" t="s">
        <v>871</v>
      </c>
      <c r="D2" s="11"/>
      <c r="E2" s="11"/>
      <c r="F2" s="11"/>
      <c r="G2" s="11"/>
      <c r="H2" s="11"/>
      <c r="I2" s="11"/>
      <c r="J2" s="11"/>
      <c r="K2" s="11"/>
      <c r="L2" s="11"/>
      <c r="M2" s="14"/>
    </row>
    <row r="3" spans="1:15" ht="15" x14ac:dyDescent="0.25">
      <c r="A3" s="12"/>
      <c r="B3" s="12"/>
      <c r="C3" s="13"/>
      <c r="D3" s="11"/>
      <c r="E3" s="11"/>
      <c r="F3" s="11"/>
      <c r="G3" s="11"/>
      <c r="H3" s="11"/>
      <c r="I3" s="11"/>
      <c r="J3" s="11"/>
      <c r="K3" s="11"/>
      <c r="L3" s="11"/>
      <c r="M3" s="14"/>
    </row>
    <row r="4" spans="1:15" x14ac:dyDescent="0.2">
      <c r="A4" s="599" t="s">
        <v>163</v>
      </c>
      <c r="B4" s="599"/>
      <c r="C4" s="599"/>
      <c r="D4" s="51"/>
      <c r="E4" s="51"/>
      <c r="F4" s="51"/>
      <c r="G4" s="51"/>
      <c r="H4" s="51"/>
      <c r="I4" s="51"/>
      <c r="J4" s="51"/>
      <c r="K4" s="51"/>
      <c r="L4" s="51"/>
      <c r="M4" s="381"/>
      <c r="N4" s="51"/>
      <c r="O4" s="51"/>
    </row>
    <row r="5" spans="1:15" x14ac:dyDescent="0.2">
      <c r="A5" s="311"/>
      <c r="B5" s="599" t="s">
        <v>253</v>
      </c>
      <c r="C5" s="599"/>
      <c r="D5" s="599"/>
      <c r="E5" s="599"/>
      <c r="F5" s="51"/>
      <c r="G5" s="51"/>
      <c r="H5" s="51"/>
      <c r="I5" s="51"/>
      <c r="J5" s="51"/>
      <c r="K5" s="51"/>
      <c r="L5" s="51"/>
      <c r="M5" s="381"/>
      <c r="N5" s="51"/>
      <c r="O5" s="51"/>
    </row>
    <row r="6" spans="1:15" x14ac:dyDescent="0.2">
      <c r="A6" s="311"/>
      <c r="B6" s="599" t="s">
        <v>254</v>
      </c>
      <c r="C6" s="599"/>
      <c r="D6" s="51"/>
      <c r="E6" s="51"/>
      <c r="F6" s="51"/>
      <c r="G6" s="51"/>
      <c r="H6" s="51"/>
      <c r="I6" s="51"/>
      <c r="J6" s="51"/>
      <c r="K6" s="51"/>
      <c r="L6" s="51"/>
      <c r="M6" s="381"/>
      <c r="N6" s="51"/>
      <c r="O6" s="51"/>
    </row>
    <row r="7" spans="1:15" x14ac:dyDescent="0.2">
      <c r="A7" s="311"/>
      <c r="B7" s="599" t="s">
        <v>167</v>
      </c>
      <c r="C7" s="599"/>
      <c r="D7" s="51"/>
      <c r="E7" s="51"/>
      <c r="F7" s="51"/>
      <c r="G7" s="51"/>
      <c r="H7" s="51"/>
      <c r="I7" s="51"/>
      <c r="J7" s="51"/>
      <c r="K7" s="51"/>
      <c r="L7" s="51"/>
      <c r="M7" s="381"/>
      <c r="N7" s="51"/>
      <c r="O7" s="51"/>
    </row>
    <row r="8" spans="1:15" x14ac:dyDescent="0.2">
      <c r="A8" s="311"/>
      <c r="B8" s="599" t="s">
        <v>190</v>
      </c>
      <c r="C8" s="599"/>
      <c r="D8" s="51"/>
      <c r="E8" s="51"/>
      <c r="F8" s="51"/>
      <c r="G8" s="51"/>
      <c r="H8" s="51"/>
      <c r="I8" s="51"/>
      <c r="J8" s="51"/>
      <c r="K8" s="51"/>
      <c r="L8" s="51"/>
      <c r="M8" s="381"/>
      <c r="N8" s="51"/>
      <c r="O8" s="51"/>
    </row>
    <row r="9" spans="1:15" x14ac:dyDescent="0.2">
      <c r="A9" s="311"/>
      <c r="B9" s="596" t="s">
        <v>195</v>
      </c>
      <c r="C9" s="596"/>
      <c r="D9" s="596"/>
      <c r="E9" s="51"/>
      <c r="F9" s="51"/>
      <c r="G9" s="51"/>
      <c r="H9" s="51"/>
      <c r="I9" s="51"/>
      <c r="J9" s="51"/>
      <c r="K9" s="51"/>
      <c r="L9" s="51"/>
      <c r="M9" s="382" t="s">
        <v>132</v>
      </c>
      <c r="N9" s="51"/>
      <c r="O9" s="51"/>
    </row>
    <row r="10" spans="1:15" ht="12.75" customHeight="1" x14ac:dyDescent="0.2">
      <c r="A10" s="604" t="s">
        <v>0</v>
      </c>
      <c r="B10" s="605" t="s">
        <v>1</v>
      </c>
      <c r="C10" s="605" t="s">
        <v>2</v>
      </c>
      <c r="D10" s="606" t="s">
        <v>257</v>
      </c>
      <c r="E10" s="606"/>
      <c r="F10" s="606"/>
      <c r="G10" s="606"/>
      <c r="H10" s="606"/>
      <c r="I10" s="606"/>
      <c r="J10" s="606"/>
      <c r="K10" s="606"/>
      <c r="L10" s="606"/>
      <c r="M10" s="606"/>
      <c r="N10" s="51"/>
      <c r="O10" s="51"/>
    </row>
    <row r="11" spans="1:15" ht="15.75" customHeight="1" x14ac:dyDescent="0.2">
      <c r="A11" s="604"/>
      <c r="B11" s="605"/>
      <c r="C11" s="605"/>
      <c r="D11" s="607">
        <v>2016</v>
      </c>
      <c r="E11" s="607"/>
      <c r="F11" s="605">
        <v>2017</v>
      </c>
      <c r="G11" s="605"/>
      <c r="H11" s="605">
        <v>2018</v>
      </c>
      <c r="I11" s="605"/>
      <c r="J11" s="605"/>
      <c r="K11" s="8">
        <v>2019</v>
      </c>
      <c r="L11" s="8">
        <v>2020</v>
      </c>
      <c r="M11" s="605" t="s">
        <v>3</v>
      </c>
      <c r="N11" s="51"/>
      <c r="O11" s="51"/>
    </row>
    <row r="12" spans="1:15" ht="72" x14ac:dyDescent="0.2">
      <c r="A12" s="604"/>
      <c r="B12" s="605"/>
      <c r="C12" s="605"/>
      <c r="D12" s="8" t="s">
        <v>4</v>
      </c>
      <c r="E12" s="8" t="s">
        <v>156</v>
      </c>
      <c r="F12" s="8" t="s">
        <v>4</v>
      </c>
      <c r="G12" s="8" t="s">
        <v>5</v>
      </c>
      <c r="H12" s="8" t="s">
        <v>6</v>
      </c>
      <c r="I12" s="8" t="s">
        <v>157</v>
      </c>
      <c r="J12" s="8" t="s">
        <v>158</v>
      </c>
      <c r="K12" s="8" t="s">
        <v>155</v>
      </c>
      <c r="L12" s="8" t="s">
        <v>155</v>
      </c>
      <c r="M12" s="605"/>
      <c r="N12" s="51"/>
      <c r="O12" s="51"/>
    </row>
    <row r="13" spans="1:15" s="6" customFormat="1" x14ac:dyDescent="0.2">
      <c r="A13" s="383"/>
      <c r="B13" s="384"/>
      <c r="C13" s="384">
        <v>1</v>
      </c>
      <c r="D13" s="384">
        <v>2</v>
      </c>
      <c r="E13" s="384">
        <v>3</v>
      </c>
      <c r="F13" s="384">
        <v>4</v>
      </c>
      <c r="G13" s="384">
        <v>5</v>
      </c>
      <c r="H13" s="384">
        <v>6</v>
      </c>
      <c r="I13" s="384">
        <v>7</v>
      </c>
      <c r="J13" s="384">
        <v>8</v>
      </c>
      <c r="K13" s="384">
        <v>9</v>
      </c>
      <c r="L13" s="384">
        <v>10</v>
      </c>
      <c r="M13" s="384">
        <v>11</v>
      </c>
      <c r="N13" s="385"/>
      <c r="O13" s="385"/>
    </row>
    <row r="14" spans="1:15" x14ac:dyDescent="0.2">
      <c r="A14" s="386">
        <v>1</v>
      </c>
      <c r="B14" s="386">
        <v>1</v>
      </c>
      <c r="C14" s="387" t="s">
        <v>199</v>
      </c>
      <c r="D14" s="388"/>
      <c r="E14" s="388"/>
      <c r="F14" s="388"/>
      <c r="G14" s="388"/>
      <c r="H14" s="388"/>
      <c r="I14" s="388"/>
      <c r="J14" s="388"/>
      <c r="K14" s="388"/>
      <c r="L14" s="388"/>
      <c r="M14" s="389"/>
      <c r="N14" s="51"/>
      <c r="O14" s="51"/>
    </row>
    <row r="15" spans="1:15" x14ac:dyDescent="0.2">
      <c r="A15" s="55">
        <f t="shared" ref="A15:A49" si="0">A14+1</f>
        <v>2</v>
      </c>
      <c r="B15" s="55">
        <v>1.1000000000000001</v>
      </c>
      <c r="C15" s="390" t="s">
        <v>159</v>
      </c>
      <c r="D15" s="391">
        <v>54</v>
      </c>
      <c r="E15" s="392">
        <v>54</v>
      </c>
      <c r="F15" s="391">
        <v>75</v>
      </c>
      <c r="G15" s="51">
        <v>75</v>
      </c>
      <c r="H15" s="391">
        <v>79</v>
      </c>
      <c r="I15" s="391"/>
      <c r="J15" s="391">
        <v>79</v>
      </c>
      <c r="K15" s="391">
        <v>75</v>
      </c>
      <c r="L15" s="391">
        <v>80</v>
      </c>
      <c r="M15" s="393"/>
      <c r="N15" s="51"/>
      <c r="O15" s="51"/>
    </row>
    <row r="16" spans="1:15" ht="24" x14ac:dyDescent="0.2">
      <c r="A16" s="55">
        <f t="shared" si="0"/>
        <v>3</v>
      </c>
      <c r="B16" s="55">
        <f>+B15+0.1</f>
        <v>1.2000000000000002</v>
      </c>
      <c r="C16" s="56" t="s">
        <v>7</v>
      </c>
      <c r="D16" s="391">
        <v>64</v>
      </c>
      <c r="E16" s="392">
        <v>60</v>
      </c>
      <c r="F16" s="391">
        <v>75</v>
      </c>
      <c r="G16" s="391">
        <v>75</v>
      </c>
      <c r="H16" s="391">
        <v>79</v>
      </c>
      <c r="I16" s="391"/>
      <c r="J16" s="391">
        <v>79</v>
      </c>
      <c r="K16" s="391">
        <v>86</v>
      </c>
      <c r="L16" s="391">
        <v>90</v>
      </c>
      <c r="M16" s="393"/>
      <c r="N16" s="51"/>
      <c r="O16" s="51"/>
    </row>
    <row r="17" spans="1:15" x14ac:dyDescent="0.2">
      <c r="A17" s="55">
        <f t="shared" si="0"/>
        <v>4</v>
      </c>
      <c r="B17" s="55">
        <f t="shared" ref="B17:B20" si="1">+B16+0.1</f>
        <v>1.3000000000000003</v>
      </c>
      <c r="C17" s="56" t="s">
        <v>932</v>
      </c>
      <c r="D17" s="394">
        <v>568448.6</v>
      </c>
      <c r="E17" s="312">
        <v>568448.6</v>
      </c>
      <c r="F17" s="394">
        <v>627545.19999999995</v>
      </c>
      <c r="G17" s="391">
        <f>+F17-N17</f>
        <v>343943.26499999996</v>
      </c>
      <c r="H17" s="391">
        <f>+('husnegt-3 tsalin'!N87+'husnegt-3 tsalin'!N99)/1000</f>
        <v>840246.06990144029</v>
      </c>
      <c r="I17" s="391"/>
      <c r="J17" s="391">
        <f>840246069.90144/1000</f>
        <v>840246.06990144006</v>
      </c>
      <c r="K17" s="391">
        <f>(+J17*0.1)+J17</f>
        <v>924270.67689158407</v>
      </c>
      <c r="L17" s="391">
        <f>(+K17*0.15)+K17</f>
        <v>1062911.2784253217</v>
      </c>
      <c r="M17" s="393"/>
      <c r="N17" s="51">
        <v>283601.935</v>
      </c>
      <c r="O17" s="51"/>
    </row>
    <row r="18" spans="1:15" x14ac:dyDescent="0.2">
      <c r="A18" s="55">
        <f t="shared" si="0"/>
        <v>5</v>
      </c>
      <c r="B18" s="55">
        <f t="shared" si="1"/>
        <v>1.4000000000000004</v>
      </c>
      <c r="C18" s="56" t="s">
        <v>933</v>
      </c>
      <c r="D18" s="391">
        <v>0</v>
      </c>
      <c r="E18" s="392">
        <v>0</v>
      </c>
      <c r="F18" s="391">
        <v>0</v>
      </c>
      <c r="G18" s="391">
        <v>0</v>
      </c>
      <c r="H18" s="391">
        <v>0</v>
      </c>
      <c r="I18" s="391"/>
      <c r="J18" s="391">
        <v>0</v>
      </c>
      <c r="K18" s="391">
        <f t="shared" ref="K18:K81" si="2">(+J18*0.1)+J18</f>
        <v>0</v>
      </c>
      <c r="L18" s="391">
        <f t="shared" ref="L18:L81" si="3">(+K18*0.15)+K18</f>
        <v>0</v>
      </c>
      <c r="M18" s="393"/>
      <c r="N18" s="51"/>
      <c r="O18" s="51"/>
    </row>
    <row r="19" spans="1:15" x14ac:dyDescent="0.2">
      <c r="A19" s="55">
        <f t="shared" si="0"/>
        <v>6</v>
      </c>
      <c r="B19" s="55">
        <f t="shared" si="1"/>
        <v>1.5000000000000004</v>
      </c>
      <c r="C19" s="56" t="s">
        <v>121</v>
      </c>
      <c r="D19" s="394">
        <v>93510.9</v>
      </c>
      <c r="E19" s="391">
        <v>93510.9</v>
      </c>
      <c r="F19" s="394">
        <v>101826.9</v>
      </c>
      <c r="G19" s="391">
        <f>+F19-N19</f>
        <v>50913.299999999996</v>
      </c>
      <c r="H19" s="391">
        <f>+('husnegt-3 tsalin'!J87+'husnegt-3 tsalin'!J99)/1000</f>
        <v>107023.212</v>
      </c>
      <c r="I19" s="391"/>
      <c r="J19" s="391">
        <f>107023212/1000</f>
        <v>107023.212</v>
      </c>
      <c r="K19" s="391">
        <f t="shared" si="2"/>
        <v>117725.53320000001</v>
      </c>
      <c r="L19" s="391">
        <f t="shared" si="3"/>
        <v>135384.36318000001</v>
      </c>
      <c r="M19" s="393"/>
      <c r="N19" s="51">
        <v>50913.599999999999</v>
      </c>
      <c r="O19" s="51"/>
    </row>
    <row r="20" spans="1:15" ht="36" customHeight="1" x14ac:dyDescent="0.2">
      <c r="A20" s="55">
        <f t="shared" si="0"/>
        <v>7</v>
      </c>
      <c r="B20" s="55">
        <f t="shared" si="1"/>
        <v>1.6000000000000005</v>
      </c>
      <c r="C20" s="390" t="s">
        <v>145</v>
      </c>
      <c r="D20" s="391"/>
      <c r="E20" s="392"/>
      <c r="F20" s="391"/>
      <c r="G20" s="391"/>
      <c r="H20" s="391"/>
      <c r="I20" s="391"/>
      <c r="J20" s="391"/>
      <c r="K20" s="391">
        <f t="shared" si="2"/>
        <v>0</v>
      </c>
      <c r="L20" s="391">
        <f t="shared" si="3"/>
        <v>0</v>
      </c>
      <c r="M20" s="393"/>
      <c r="N20" s="51"/>
      <c r="O20" s="51"/>
    </row>
    <row r="21" spans="1:15" ht="15" customHeight="1" x14ac:dyDescent="0.2">
      <c r="A21" s="55">
        <f t="shared" si="0"/>
        <v>8</v>
      </c>
      <c r="B21" s="55">
        <f>+B20+0.1</f>
        <v>1.7000000000000006</v>
      </c>
      <c r="C21" s="56" t="s">
        <v>200</v>
      </c>
      <c r="D21" s="394">
        <v>72815.8</v>
      </c>
      <c r="E21" s="391">
        <v>72815.8</v>
      </c>
      <c r="F21" s="394">
        <v>80230.8</v>
      </c>
      <c r="G21" s="391">
        <f>+F21-N21</f>
        <v>40115.300000000003</v>
      </c>
      <c r="H21" s="391">
        <f>+H17*0.12</f>
        <v>100829.52838817282</v>
      </c>
      <c r="I21" s="391"/>
      <c r="J21" s="391">
        <f>100829528.388173/1000</f>
        <v>100829.528388173</v>
      </c>
      <c r="K21" s="391">
        <f t="shared" si="2"/>
        <v>110912.48122699031</v>
      </c>
      <c r="L21" s="391">
        <f t="shared" si="3"/>
        <v>127549.35341103884</v>
      </c>
      <c r="M21" s="393"/>
      <c r="N21" s="51">
        <v>40115.5</v>
      </c>
      <c r="O21" s="395"/>
    </row>
    <row r="22" spans="1:15" ht="30" customHeight="1" x14ac:dyDescent="0.2">
      <c r="A22" s="55">
        <f t="shared" si="0"/>
        <v>9</v>
      </c>
      <c r="B22" s="597" t="s">
        <v>8</v>
      </c>
      <c r="C22" s="598"/>
      <c r="D22" s="396">
        <f>D21+D19+D17</f>
        <v>734775.3</v>
      </c>
      <c r="E22" s="396">
        <v>734775.3</v>
      </c>
      <c r="F22" s="396">
        <f>F21+F19+F17</f>
        <v>809602.89999999991</v>
      </c>
      <c r="G22" s="396">
        <f>G21+G19+G17</f>
        <v>434971.86499999999</v>
      </c>
      <c r="H22" s="397">
        <f>H21+H19+H17</f>
        <v>1048098.8102896131</v>
      </c>
      <c r="I22" s="391"/>
      <c r="J22" s="397">
        <f>J21+J19+J17</f>
        <v>1048098.8102896131</v>
      </c>
      <c r="K22" s="391">
        <f t="shared" si="2"/>
        <v>1152908.6913185744</v>
      </c>
      <c r="L22" s="391">
        <f t="shared" si="3"/>
        <v>1325844.9950163604</v>
      </c>
      <c r="M22" s="393"/>
      <c r="N22" s="51"/>
      <c r="O22" s="51"/>
    </row>
    <row r="23" spans="1:15" x14ac:dyDescent="0.2">
      <c r="A23" s="386">
        <f t="shared" si="0"/>
        <v>10</v>
      </c>
      <c r="B23" s="386">
        <v>2</v>
      </c>
      <c r="C23" s="387" t="s">
        <v>201</v>
      </c>
      <c r="D23" s="398"/>
      <c r="E23" s="388"/>
      <c r="F23" s="398"/>
      <c r="G23" s="398"/>
      <c r="H23" s="398"/>
      <c r="I23" s="398"/>
      <c r="J23" s="398"/>
      <c r="K23" s="399">
        <f t="shared" si="2"/>
        <v>0</v>
      </c>
      <c r="L23" s="399">
        <f t="shared" si="3"/>
        <v>0</v>
      </c>
      <c r="M23" s="400"/>
      <c r="N23" s="51"/>
      <c r="O23" s="51"/>
    </row>
    <row r="24" spans="1:15" x14ac:dyDescent="0.2">
      <c r="A24" s="55">
        <f t="shared" si="0"/>
        <v>11</v>
      </c>
      <c r="B24" s="55">
        <f>+B23+0.1</f>
        <v>2.1</v>
      </c>
      <c r="C24" s="56" t="s">
        <v>9</v>
      </c>
      <c r="D24" s="391">
        <v>8</v>
      </c>
      <c r="E24" s="401">
        <v>8</v>
      </c>
      <c r="F24" s="391">
        <v>8</v>
      </c>
      <c r="G24" s="391">
        <v>8</v>
      </c>
      <c r="H24" s="391">
        <v>8</v>
      </c>
      <c r="I24" s="391"/>
      <c r="J24" s="391">
        <v>8</v>
      </c>
      <c r="K24" s="391">
        <v>9</v>
      </c>
      <c r="L24" s="391">
        <v>10</v>
      </c>
      <c r="M24" s="393"/>
      <c r="N24" s="51"/>
      <c r="O24" s="51"/>
    </row>
    <row r="25" spans="1:15" ht="24" x14ac:dyDescent="0.2">
      <c r="A25" s="55">
        <f t="shared" si="0"/>
        <v>12</v>
      </c>
      <c r="B25" s="55">
        <f t="shared" ref="B25:B30" si="4">+B24+0.1</f>
        <v>2.2000000000000002</v>
      </c>
      <c r="C25" s="56" t="s">
        <v>10</v>
      </c>
      <c r="D25" s="391">
        <v>202</v>
      </c>
      <c r="E25" s="402">
        <v>202</v>
      </c>
      <c r="F25" s="391">
        <v>202</v>
      </c>
      <c r="G25" s="391">
        <v>202</v>
      </c>
      <c r="H25" s="391">
        <v>202</v>
      </c>
      <c r="I25" s="391"/>
      <c r="J25" s="391">
        <v>202</v>
      </c>
      <c r="K25" s="391">
        <f t="shared" si="2"/>
        <v>222.2</v>
      </c>
      <c r="L25" s="391">
        <f t="shared" si="3"/>
        <v>255.52999999999997</v>
      </c>
      <c r="M25" s="393"/>
      <c r="N25" s="51"/>
      <c r="O25" s="51"/>
    </row>
    <row r="26" spans="1:15" x14ac:dyDescent="0.2">
      <c r="A26" s="55">
        <f t="shared" si="0"/>
        <v>13</v>
      </c>
      <c r="B26" s="55">
        <f t="shared" si="4"/>
        <v>2.3000000000000003</v>
      </c>
      <c r="C26" s="403" t="s">
        <v>202</v>
      </c>
      <c r="D26" s="391">
        <v>734</v>
      </c>
      <c r="E26" s="402">
        <v>734</v>
      </c>
      <c r="F26" s="391">
        <v>734</v>
      </c>
      <c r="G26" s="391">
        <v>734</v>
      </c>
      <c r="H26" s="391">
        <v>31000</v>
      </c>
      <c r="I26" s="391"/>
      <c r="J26" s="391">
        <v>31000</v>
      </c>
      <c r="K26" s="391">
        <f t="shared" si="2"/>
        <v>34100</v>
      </c>
      <c r="L26" s="391">
        <f t="shared" si="3"/>
        <v>39215</v>
      </c>
      <c r="M26" s="393"/>
      <c r="N26" s="51"/>
      <c r="O26" s="51"/>
    </row>
    <row r="27" spans="1:15" x14ac:dyDescent="0.2">
      <c r="A27" s="55">
        <f t="shared" si="0"/>
        <v>14</v>
      </c>
      <c r="B27" s="55">
        <f t="shared" si="4"/>
        <v>2.4000000000000004</v>
      </c>
      <c r="C27" s="56" t="s">
        <v>11</v>
      </c>
      <c r="D27" s="391">
        <v>54</v>
      </c>
      <c r="E27" s="402">
        <v>54</v>
      </c>
      <c r="F27" s="391">
        <v>54</v>
      </c>
      <c r="G27" s="391">
        <v>54</v>
      </c>
      <c r="H27" s="391">
        <v>54</v>
      </c>
      <c r="I27" s="391"/>
      <c r="J27" s="391">
        <v>54</v>
      </c>
      <c r="K27" s="391">
        <f t="shared" si="2"/>
        <v>59.4</v>
      </c>
      <c r="L27" s="391">
        <f t="shared" si="3"/>
        <v>68.31</v>
      </c>
      <c r="M27" s="393"/>
      <c r="N27" s="51"/>
      <c r="O27" s="51"/>
    </row>
    <row r="28" spans="1:15" ht="19.5" customHeight="1" x14ac:dyDescent="0.2">
      <c r="A28" s="55">
        <f t="shared" si="0"/>
        <v>15</v>
      </c>
      <c r="B28" s="55">
        <f t="shared" si="4"/>
        <v>2.5000000000000004</v>
      </c>
      <c r="C28" s="56" t="s">
        <v>12</v>
      </c>
      <c r="D28" s="391">
        <v>294</v>
      </c>
      <c r="E28" s="402">
        <v>294</v>
      </c>
      <c r="F28" s="391">
        <v>294</v>
      </c>
      <c r="G28" s="391">
        <v>294</v>
      </c>
      <c r="H28" s="391">
        <v>294</v>
      </c>
      <c r="I28" s="391"/>
      <c r="J28" s="391">
        <v>294</v>
      </c>
      <c r="K28" s="391">
        <f t="shared" si="2"/>
        <v>323.39999999999998</v>
      </c>
      <c r="L28" s="391">
        <f t="shared" si="3"/>
        <v>371.90999999999997</v>
      </c>
      <c r="M28" s="393"/>
      <c r="N28" s="51"/>
      <c r="O28" s="51"/>
    </row>
    <row r="29" spans="1:15" x14ac:dyDescent="0.2">
      <c r="A29" s="55">
        <f t="shared" si="0"/>
        <v>16</v>
      </c>
      <c r="B29" s="55">
        <f t="shared" si="4"/>
        <v>2.6000000000000005</v>
      </c>
      <c r="C29" s="403" t="s">
        <v>13</v>
      </c>
      <c r="D29" s="404">
        <v>8340</v>
      </c>
      <c r="E29" s="402">
        <v>8000</v>
      </c>
      <c r="F29" s="404">
        <v>8340</v>
      </c>
      <c r="G29" s="404">
        <v>8340</v>
      </c>
      <c r="H29" s="404">
        <v>8340</v>
      </c>
      <c r="I29" s="391"/>
      <c r="J29" s="404">
        <v>8340</v>
      </c>
      <c r="K29" s="391">
        <f t="shared" si="2"/>
        <v>9174</v>
      </c>
      <c r="L29" s="391">
        <f t="shared" si="3"/>
        <v>10550.1</v>
      </c>
      <c r="M29" s="393"/>
      <c r="N29" s="51"/>
      <c r="O29" s="51"/>
    </row>
    <row r="30" spans="1:15" ht="24" x14ac:dyDescent="0.2">
      <c r="A30" s="55">
        <f t="shared" si="0"/>
        <v>17</v>
      </c>
      <c r="B30" s="55">
        <f t="shared" si="4"/>
        <v>2.7000000000000006</v>
      </c>
      <c r="C30" s="403" t="s">
        <v>14</v>
      </c>
      <c r="D30" s="391">
        <f>D31-D29</f>
        <v>4592.2999999999993</v>
      </c>
      <c r="E30" s="402">
        <v>4004.2</v>
      </c>
      <c r="F30" s="391">
        <f>F31-F29</f>
        <v>2574</v>
      </c>
      <c r="G30" s="391">
        <v>1659</v>
      </c>
      <c r="H30" s="391">
        <v>4500</v>
      </c>
      <c r="I30" s="391"/>
      <c r="J30" s="391">
        <v>4500</v>
      </c>
      <c r="K30" s="391">
        <f t="shared" si="2"/>
        <v>4950</v>
      </c>
      <c r="L30" s="391">
        <f t="shared" si="3"/>
        <v>5692.5</v>
      </c>
      <c r="M30" s="393"/>
      <c r="N30" s="51"/>
      <c r="O30" s="51"/>
    </row>
    <row r="31" spans="1:15" ht="24" customHeight="1" x14ac:dyDescent="0.2">
      <c r="A31" s="55">
        <f t="shared" si="0"/>
        <v>18</v>
      </c>
      <c r="B31" s="597" t="s">
        <v>15</v>
      </c>
      <c r="C31" s="598"/>
      <c r="D31" s="396">
        <v>12932.3</v>
      </c>
      <c r="E31" s="405">
        <v>12004.21</v>
      </c>
      <c r="F31" s="396">
        <v>10914</v>
      </c>
      <c r="G31" s="396">
        <f>+F31-N31</f>
        <v>3675.8999999999996</v>
      </c>
      <c r="H31" s="397">
        <v>10804.9</v>
      </c>
      <c r="I31" s="396"/>
      <c r="J31" s="397">
        <v>10804.9</v>
      </c>
      <c r="K31" s="391">
        <f t="shared" si="2"/>
        <v>11885.39</v>
      </c>
      <c r="L31" s="391">
        <f t="shared" si="3"/>
        <v>13668.198499999999</v>
      </c>
      <c r="M31" s="393"/>
      <c r="N31" s="51">
        <v>7238.1</v>
      </c>
      <c r="O31" s="51"/>
    </row>
    <row r="32" spans="1:15" x14ac:dyDescent="0.2">
      <c r="A32" s="386">
        <f t="shared" si="0"/>
        <v>19</v>
      </c>
      <c r="B32" s="386">
        <v>3</v>
      </c>
      <c r="C32" s="387" t="s">
        <v>203</v>
      </c>
      <c r="D32" s="398"/>
      <c r="E32" s="388"/>
      <c r="F32" s="398"/>
      <c r="G32" s="398"/>
      <c r="H32" s="398"/>
      <c r="I32" s="398"/>
      <c r="J32" s="398"/>
      <c r="K32" s="399">
        <f t="shared" si="2"/>
        <v>0</v>
      </c>
      <c r="L32" s="399">
        <f t="shared" si="3"/>
        <v>0</v>
      </c>
      <c r="M32" s="400"/>
      <c r="N32" s="51"/>
      <c r="O32" s="51"/>
    </row>
    <row r="33" spans="1:15" ht="24" x14ac:dyDescent="0.2">
      <c r="A33" s="55">
        <f t="shared" si="0"/>
        <v>20</v>
      </c>
      <c r="B33" s="55">
        <f>+B32+0.1</f>
        <v>3.1</v>
      </c>
      <c r="C33" s="56" t="s">
        <v>16</v>
      </c>
      <c r="D33" s="406">
        <v>192.4</v>
      </c>
      <c r="E33" s="407">
        <v>192.4</v>
      </c>
      <c r="F33" s="406">
        <v>192.4</v>
      </c>
      <c r="G33" s="406">
        <v>192.4</v>
      </c>
      <c r="H33" s="406">
        <v>192.4</v>
      </c>
      <c r="I33" s="408"/>
      <c r="J33" s="406">
        <v>192.4</v>
      </c>
      <c r="K33" s="408">
        <f t="shared" si="2"/>
        <v>211.64000000000001</v>
      </c>
      <c r="L33" s="408">
        <f t="shared" si="3"/>
        <v>243.38600000000002</v>
      </c>
      <c r="M33" s="409"/>
      <c r="N33" s="51"/>
      <c r="O33" s="51"/>
    </row>
    <row r="34" spans="1:15" ht="24" x14ac:dyDescent="0.2">
      <c r="A34" s="55">
        <f t="shared" si="0"/>
        <v>21</v>
      </c>
      <c r="B34" s="55">
        <f t="shared" ref="B34:B35" si="5">+B33+0.1</f>
        <v>3.2</v>
      </c>
      <c r="C34" s="56" t="s">
        <v>204</v>
      </c>
      <c r="D34" s="404">
        <v>60.1</v>
      </c>
      <c r="E34" s="402">
        <v>60.1</v>
      </c>
      <c r="F34" s="404">
        <v>60.1</v>
      </c>
      <c r="G34" s="404">
        <v>60.1</v>
      </c>
      <c r="H34" s="404">
        <v>60.1</v>
      </c>
      <c r="I34" s="404"/>
      <c r="J34" s="404">
        <v>60.1</v>
      </c>
      <c r="K34" s="391">
        <f t="shared" si="2"/>
        <v>66.11</v>
      </c>
      <c r="L34" s="391">
        <f t="shared" si="3"/>
        <v>76.026499999999999</v>
      </c>
      <c r="M34" s="393"/>
      <c r="N34" s="51"/>
      <c r="O34" s="51"/>
    </row>
    <row r="35" spans="1:15" x14ac:dyDescent="0.2">
      <c r="A35" s="55">
        <f t="shared" si="0"/>
        <v>22</v>
      </c>
      <c r="B35" s="55">
        <f t="shared" si="5"/>
        <v>3.3000000000000003</v>
      </c>
      <c r="C35" s="56" t="s">
        <v>17</v>
      </c>
      <c r="D35" s="404">
        <v>79.8</v>
      </c>
      <c r="E35" s="402">
        <v>79.8</v>
      </c>
      <c r="F35" s="404">
        <v>79.8</v>
      </c>
      <c r="G35" s="404">
        <v>79.8</v>
      </c>
      <c r="H35" s="404">
        <v>128.5</v>
      </c>
      <c r="I35" s="391"/>
      <c r="J35" s="404">
        <v>128.5</v>
      </c>
      <c r="K35" s="391">
        <f t="shared" si="2"/>
        <v>141.35</v>
      </c>
      <c r="L35" s="391">
        <f t="shared" si="3"/>
        <v>162.55249999999998</v>
      </c>
      <c r="M35" s="393"/>
      <c r="N35" s="51"/>
      <c r="O35" s="51"/>
    </row>
    <row r="36" spans="1:15" ht="24" x14ac:dyDescent="0.2">
      <c r="A36" s="55">
        <f t="shared" si="0"/>
        <v>23</v>
      </c>
      <c r="B36" s="55">
        <f>+B35+0.1</f>
        <v>3.4000000000000004</v>
      </c>
      <c r="C36" s="56" t="s">
        <v>205</v>
      </c>
      <c r="D36" s="404">
        <v>0</v>
      </c>
      <c r="E36" s="402">
        <v>0</v>
      </c>
      <c r="F36" s="404">
        <v>0</v>
      </c>
      <c r="G36" s="404">
        <v>0</v>
      </c>
      <c r="H36" s="404">
        <v>0</v>
      </c>
      <c r="I36" s="391"/>
      <c r="J36" s="404">
        <v>0</v>
      </c>
      <c r="K36" s="391">
        <f t="shared" si="2"/>
        <v>0</v>
      </c>
      <c r="L36" s="391">
        <f t="shared" si="3"/>
        <v>0</v>
      </c>
      <c r="M36" s="393"/>
      <c r="N36" s="51"/>
      <c r="O36" s="51"/>
    </row>
    <row r="37" spans="1:15" ht="24" customHeight="1" x14ac:dyDescent="0.2">
      <c r="A37" s="55">
        <f t="shared" si="0"/>
        <v>24</v>
      </c>
      <c r="B37" s="597" t="s">
        <v>18</v>
      </c>
      <c r="C37" s="598"/>
      <c r="D37" s="410">
        <v>42316</v>
      </c>
      <c r="E37" s="411">
        <v>33516.591</v>
      </c>
      <c r="F37" s="410">
        <v>25000</v>
      </c>
      <c r="G37" s="412">
        <f>+F37-N37</f>
        <v>9843.3144799999991</v>
      </c>
      <c r="H37" s="410">
        <v>31720</v>
      </c>
      <c r="I37" s="413"/>
      <c r="J37" s="410">
        <v>31720</v>
      </c>
      <c r="K37" s="391">
        <f t="shared" si="2"/>
        <v>34892</v>
      </c>
      <c r="L37" s="391">
        <f t="shared" si="3"/>
        <v>40125.800000000003</v>
      </c>
      <c r="M37" s="393"/>
      <c r="N37" s="51">
        <v>15156.685520000001</v>
      </c>
      <c r="O37" s="51"/>
    </row>
    <row r="38" spans="1:15" x14ac:dyDescent="0.2">
      <c r="A38" s="386">
        <f t="shared" si="0"/>
        <v>25</v>
      </c>
      <c r="B38" s="386">
        <v>4</v>
      </c>
      <c r="C38" s="387" t="s">
        <v>206</v>
      </c>
      <c r="D38" s="398"/>
      <c r="E38" s="388"/>
      <c r="F38" s="398"/>
      <c r="G38" s="398"/>
      <c r="H38" s="398"/>
      <c r="I38" s="398"/>
      <c r="J38" s="398"/>
      <c r="K38" s="399">
        <f t="shared" si="2"/>
        <v>0</v>
      </c>
      <c r="L38" s="399">
        <f t="shared" si="3"/>
        <v>0</v>
      </c>
      <c r="M38" s="400"/>
      <c r="N38" s="51"/>
      <c r="O38" s="51"/>
    </row>
    <row r="39" spans="1:15" ht="24" x14ac:dyDescent="0.2">
      <c r="A39" s="55">
        <f t="shared" si="0"/>
        <v>26</v>
      </c>
      <c r="B39" s="55">
        <v>4.0999999999999996</v>
      </c>
      <c r="C39" s="56" t="s">
        <v>207</v>
      </c>
      <c r="D39" s="404">
        <v>0</v>
      </c>
      <c r="E39" s="402">
        <v>0</v>
      </c>
      <c r="F39" s="404">
        <v>0</v>
      </c>
      <c r="G39" s="404">
        <v>0</v>
      </c>
      <c r="H39" s="404">
        <v>0</v>
      </c>
      <c r="I39" s="414"/>
      <c r="J39" s="415">
        <v>0</v>
      </c>
      <c r="K39" s="391">
        <f t="shared" si="2"/>
        <v>0</v>
      </c>
      <c r="L39" s="391">
        <f t="shared" si="3"/>
        <v>0</v>
      </c>
      <c r="M39" s="393"/>
      <c r="N39" s="51"/>
      <c r="O39" s="51"/>
    </row>
    <row r="40" spans="1:15" ht="24" x14ac:dyDescent="0.2">
      <c r="A40" s="55">
        <f t="shared" si="0"/>
        <v>27</v>
      </c>
      <c r="B40" s="55">
        <v>4.2</v>
      </c>
      <c r="C40" s="56" t="s">
        <v>204</v>
      </c>
      <c r="D40" s="404">
        <v>0</v>
      </c>
      <c r="E40" s="402">
        <v>0</v>
      </c>
      <c r="F40" s="404">
        <v>0</v>
      </c>
      <c r="G40" s="404">
        <v>0</v>
      </c>
      <c r="H40" s="404">
        <v>0</v>
      </c>
      <c r="I40" s="414"/>
      <c r="J40" s="415">
        <v>0</v>
      </c>
      <c r="K40" s="391">
        <f t="shared" si="2"/>
        <v>0</v>
      </c>
      <c r="L40" s="391">
        <f t="shared" si="3"/>
        <v>0</v>
      </c>
      <c r="M40" s="393"/>
      <c r="N40" s="51"/>
      <c r="O40" s="51"/>
    </row>
    <row r="41" spans="1:15" x14ac:dyDescent="0.2">
      <c r="A41" s="55">
        <f t="shared" si="0"/>
        <v>28</v>
      </c>
      <c r="B41" s="55">
        <v>4.3</v>
      </c>
      <c r="C41" s="56" t="s">
        <v>208</v>
      </c>
      <c r="D41" s="404"/>
      <c r="E41" s="402"/>
      <c r="F41" s="404"/>
      <c r="G41" s="404"/>
      <c r="H41" s="404"/>
      <c r="I41" s="414"/>
      <c r="J41" s="415"/>
      <c r="K41" s="391">
        <f t="shared" si="2"/>
        <v>0</v>
      </c>
      <c r="L41" s="391">
        <f t="shared" si="3"/>
        <v>0</v>
      </c>
      <c r="M41" s="393"/>
      <c r="N41" s="51"/>
      <c r="O41" s="51"/>
    </row>
    <row r="42" spans="1:15" x14ac:dyDescent="0.2">
      <c r="A42" s="55">
        <f t="shared" si="0"/>
        <v>29</v>
      </c>
      <c r="B42" s="55">
        <v>4.4000000000000004</v>
      </c>
      <c r="C42" s="56" t="s">
        <v>19</v>
      </c>
      <c r="D42" s="404">
        <v>8</v>
      </c>
      <c r="E42" s="402">
        <v>8</v>
      </c>
      <c r="F42" s="404">
        <v>8</v>
      </c>
      <c r="G42" s="404">
        <v>8</v>
      </c>
      <c r="H42" s="404">
        <v>8</v>
      </c>
      <c r="I42" s="414"/>
      <c r="J42" s="415">
        <v>8</v>
      </c>
      <c r="K42" s="391">
        <f t="shared" si="2"/>
        <v>8.8000000000000007</v>
      </c>
      <c r="L42" s="391">
        <f t="shared" si="3"/>
        <v>10.120000000000001</v>
      </c>
      <c r="M42" s="393"/>
      <c r="N42" s="51"/>
      <c r="O42" s="51"/>
    </row>
    <row r="43" spans="1:15" x14ac:dyDescent="0.2">
      <c r="A43" s="55">
        <f t="shared" si="0"/>
        <v>30</v>
      </c>
      <c r="B43" s="55">
        <v>4.5</v>
      </c>
      <c r="C43" s="403" t="s">
        <v>209</v>
      </c>
      <c r="D43" s="404">
        <v>19100</v>
      </c>
      <c r="E43" s="402">
        <v>19100</v>
      </c>
      <c r="F43" s="404">
        <v>19100</v>
      </c>
      <c r="G43" s="404">
        <v>19100</v>
      </c>
      <c r="H43" s="404">
        <v>19100</v>
      </c>
      <c r="I43" s="414"/>
      <c r="J43" s="415">
        <v>19100</v>
      </c>
      <c r="K43" s="391">
        <f t="shared" si="2"/>
        <v>21010</v>
      </c>
      <c r="L43" s="391">
        <f t="shared" si="3"/>
        <v>24161.5</v>
      </c>
      <c r="M43" s="393"/>
      <c r="N43" s="51"/>
      <c r="O43" s="51"/>
    </row>
    <row r="44" spans="1:15" ht="24" x14ac:dyDescent="0.2">
      <c r="A44" s="55">
        <f t="shared" si="0"/>
        <v>31</v>
      </c>
      <c r="B44" s="55">
        <v>4.5999999999999996</v>
      </c>
      <c r="C44" s="56" t="s">
        <v>210</v>
      </c>
      <c r="D44" s="404">
        <v>5392</v>
      </c>
      <c r="E44" s="402">
        <v>5392</v>
      </c>
      <c r="F44" s="404">
        <v>5392</v>
      </c>
      <c r="G44" s="404">
        <v>5392</v>
      </c>
      <c r="H44" s="404">
        <v>5392</v>
      </c>
      <c r="I44" s="414"/>
      <c r="J44" s="415">
        <v>5392</v>
      </c>
      <c r="K44" s="391">
        <f t="shared" si="2"/>
        <v>5931.2</v>
      </c>
      <c r="L44" s="391">
        <f t="shared" si="3"/>
        <v>6820.88</v>
      </c>
      <c r="M44" s="393"/>
      <c r="N44" s="51"/>
      <c r="O44" s="51"/>
    </row>
    <row r="45" spans="1:15" ht="24" x14ac:dyDescent="0.2">
      <c r="A45" s="55">
        <f t="shared" si="0"/>
        <v>32</v>
      </c>
      <c r="B45" s="55">
        <v>4.7</v>
      </c>
      <c r="C45" s="56" t="s">
        <v>204</v>
      </c>
      <c r="D45" s="404">
        <v>0</v>
      </c>
      <c r="E45" s="402">
        <v>0</v>
      </c>
      <c r="F45" s="404">
        <v>0</v>
      </c>
      <c r="G45" s="404">
        <v>0</v>
      </c>
      <c r="H45" s="404">
        <v>0</v>
      </c>
      <c r="I45" s="414"/>
      <c r="J45" s="415">
        <v>0</v>
      </c>
      <c r="K45" s="391">
        <f t="shared" si="2"/>
        <v>0</v>
      </c>
      <c r="L45" s="391">
        <f t="shared" si="3"/>
        <v>0</v>
      </c>
      <c r="M45" s="393"/>
      <c r="N45" s="51"/>
      <c r="O45" s="51"/>
    </row>
    <row r="46" spans="1:15" x14ac:dyDescent="0.2">
      <c r="A46" s="55">
        <f t="shared" si="0"/>
        <v>33</v>
      </c>
      <c r="B46" s="55">
        <v>4.8</v>
      </c>
      <c r="C46" s="56" t="s">
        <v>20</v>
      </c>
      <c r="D46" s="404">
        <v>20886</v>
      </c>
      <c r="E46" s="402">
        <v>20886</v>
      </c>
      <c r="F46" s="404">
        <v>20886</v>
      </c>
      <c r="G46" s="404">
        <v>20886</v>
      </c>
      <c r="H46" s="404">
        <v>27692</v>
      </c>
      <c r="I46" s="414"/>
      <c r="J46" s="415">
        <v>27692</v>
      </c>
      <c r="K46" s="391">
        <f t="shared" si="2"/>
        <v>30461.200000000001</v>
      </c>
      <c r="L46" s="391">
        <f t="shared" si="3"/>
        <v>35030.380000000005</v>
      </c>
      <c r="M46" s="393"/>
      <c r="N46" s="51"/>
      <c r="O46" s="51"/>
    </row>
    <row r="47" spans="1:15" x14ac:dyDescent="0.2">
      <c r="A47" s="55">
        <f t="shared" si="0"/>
        <v>34</v>
      </c>
      <c r="B47" s="55">
        <v>4.9000000000000004</v>
      </c>
      <c r="C47" s="56" t="s">
        <v>19</v>
      </c>
      <c r="D47" s="404">
        <v>8</v>
      </c>
      <c r="E47" s="402">
        <v>8</v>
      </c>
      <c r="F47" s="404">
        <v>8</v>
      </c>
      <c r="G47" s="404">
        <v>8</v>
      </c>
      <c r="H47" s="404">
        <v>8</v>
      </c>
      <c r="I47" s="414"/>
      <c r="J47" s="415">
        <v>8</v>
      </c>
      <c r="K47" s="391">
        <f t="shared" si="2"/>
        <v>8.8000000000000007</v>
      </c>
      <c r="L47" s="391">
        <f t="shared" si="3"/>
        <v>10.120000000000001</v>
      </c>
      <c r="M47" s="393"/>
      <c r="N47" s="51"/>
      <c r="O47" s="51"/>
    </row>
    <row r="48" spans="1:15" ht="24" x14ac:dyDescent="0.2">
      <c r="A48" s="55">
        <f t="shared" si="0"/>
        <v>35</v>
      </c>
      <c r="B48" s="416">
        <v>4.0999999999999996</v>
      </c>
      <c r="C48" s="403" t="s">
        <v>211</v>
      </c>
      <c r="D48" s="404">
        <v>31776.6</v>
      </c>
      <c r="E48" s="402">
        <v>31776.6</v>
      </c>
      <c r="F48" s="404">
        <v>31776.6</v>
      </c>
      <c r="G48" s="404">
        <v>31776.6</v>
      </c>
      <c r="H48" s="404">
        <v>31776.6</v>
      </c>
      <c r="I48" s="414"/>
      <c r="J48" s="415">
        <v>31776.6</v>
      </c>
      <c r="K48" s="391">
        <f t="shared" si="2"/>
        <v>34954.259999999995</v>
      </c>
      <c r="L48" s="391">
        <f t="shared" si="3"/>
        <v>40197.39899999999</v>
      </c>
      <c r="M48" s="393"/>
      <c r="N48" s="51"/>
      <c r="O48" s="51"/>
    </row>
    <row r="49" spans="1:15" s="7" customFormat="1" ht="24" x14ac:dyDescent="0.2">
      <c r="A49" s="417">
        <f t="shared" si="0"/>
        <v>36</v>
      </c>
      <c r="B49" s="416">
        <v>4.1100000000000003</v>
      </c>
      <c r="C49" s="418" t="s">
        <v>212</v>
      </c>
      <c r="D49" s="404">
        <v>0</v>
      </c>
      <c r="E49" s="402">
        <v>0</v>
      </c>
      <c r="F49" s="404">
        <v>0</v>
      </c>
      <c r="G49" s="404">
        <v>0</v>
      </c>
      <c r="H49" s="404">
        <v>0</v>
      </c>
      <c r="I49" s="419"/>
      <c r="J49" s="415">
        <v>0</v>
      </c>
      <c r="K49" s="391">
        <f t="shared" si="2"/>
        <v>0</v>
      </c>
      <c r="L49" s="391">
        <f t="shared" si="3"/>
        <v>0</v>
      </c>
      <c r="M49" s="420"/>
      <c r="N49" s="421"/>
      <c r="O49" s="421"/>
    </row>
    <row r="50" spans="1:15" s="7" customFormat="1" ht="24" x14ac:dyDescent="0.2">
      <c r="A50" s="417"/>
      <c r="B50" s="416">
        <v>4.12</v>
      </c>
      <c r="C50" s="418" t="s">
        <v>204</v>
      </c>
      <c r="D50" s="404">
        <v>0</v>
      </c>
      <c r="E50" s="402">
        <v>0</v>
      </c>
      <c r="F50" s="404">
        <v>0</v>
      </c>
      <c r="G50" s="404">
        <v>0</v>
      </c>
      <c r="H50" s="404">
        <v>0</v>
      </c>
      <c r="I50" s="419"/>
      <c r="J50" s="415">
        <v>0</v>
      </c>
      <c r="K50" s="391">
        <f t="shared" si="2"/>
        <v>0</v>
      </c>
      <c r="L50" s="391">
        <f t="shared" si="3"/>
        <v>0</v>
      </c>
      <c r="M50" s="420"/>
      <c r="N50" s="421"/>
      <c r="O50" s="421"/>
    </row>
    <row r="51" spans="1:15" s="7" customFormat="1" x14ac:dyDescent="0.2">
      <c r="A51" s="417">
        <f>A49+1</f>
        <v>37</v>
      </c>
      <c r="B51" s="416">
        <v>4.13</v>
      </c>
      <c r="C51" s="418" t="s">
        <v>21</v>
      </c>
      <c r="D51" s="404">
        <v>0</v>
      </c>
      <c r="E51" s="402">
        <v>0</v>
      </c>
      <c r="F51" s="404">
        <v>0</v>
      </c>
      <c r="G51" s="404">
        <v>0</v>
      </c>
      <c r="H51" s="404">
        <v>0</v>
      </c>
      <c r="I51" s="419"/>
      <c r="J51" s="415">
        <v>0</v>
      </c>
      <c r="K51" s="391">
        <f t="shared" si="2"/>
        <v>0</v>
      </c>
      <c r="L51" s="391">
        <f t="shared" si="3"/>
        <v>0</v>
      </c>
      <c r="M51" s="420"/>
      <c r="N51" s="421"/>
      <c r="O51" s="421"/>
    </row>
    <row r="52" spans="1:15" s="7" customFormat="1" x14ac:dyDescent="0.2">
      <c r="A52" s="417">
        <f t="shared" ref="A52:A83" si="6">A51+1</f>
        <v>38</v>
      </c>
      <c r="B52" s="416">
        <v>4.1399999999999997</v>
      </c>
      <c r="C52" s="418" t="s">
        <v>22</v>
      </c>
      <c r="D52" s="404">
        <v>0</v>
      </c>
      <c r="E52" s="402">
        <v>0</v>
      </c>
      <c r="F52" s="404">
        <v>0</v>
      </c>
      <c r="G52" s="404">
        <v>0</v>
      </c>
      <c r="H52" s="404">
        <v>0</v>
      </c>
      <c r="I52" s="419"/>
      <c r="J52" s="415">
        <v>0</v>
      </c>
      <c r="K52" s="391">
        <f t="shared" si="2"/>
        <v>0</v>
      </c>
      <c r="L52" s="391">
        <f t="shared" si="3"/>
        <v>0</v>
      </c>
      <c r="M52" s="420"/>
      <c r="N52" s="421"/>
      <c r="O52" s="421"/>
    </row>
    <row r="53" spans="1:15" s="7" customFormat="1" x14ac:dyDescent="0.2">
      <c r="A53" s="417">
        <f t="shared" si="6"/>
        <v>39</v>
      </c>
      <c r="B53" s="416">
        <v>4.1500000000000004</v>
      </c>
      <c r="C53" s="422" t="s">
        <v>23</v>
      </c>
      <c r="D53" s="404">
        <v>0</v>
      </c>
      <c r="E53" s="402">
        <v>0</v>
      </c>
      <c r="F53" s="404">
        <v>0</v>
      </c>
      <c r="G53" s="404">
        <v>0</v>
      </c>
      <c r="H53" s="404">
        <v>0</v>
      </c>
      <c r="I53" s="419"/>
      <c r="J53" s="415">
        <v>0</v>
      </c>
      <c r="K53" s="391">
        <f t="shared" si="2"/>
        <v>0</v>
      </c>
      <c r="L53" s="391">
        <f t="shared" si="3"/>
        <v>0</v>
      </c>
      <c r="M53" s="420"/>
      <c r="N53" s="421"/>
      <c r="O53" s="421"/>
    </row>
    <row r="54" spans="1:15" s="7" customFormat="1" ht="24" x14ac:dyDescent="0.2">
      <c r="A54" s="417">
        <f t="shared" si="6"/>
        <v>40</v>
      </c>
      <c r="B54" s="416">
        <v>4.16</v>
      </c>
      <c r="C54" s="418" t="s">
        <v>213</v>
      </c>
      <c r="D54" s="404">
        <v>0</v>
      </c>
      <c r="E54" s="402">
        <v>0</v>
      </c>
      <c r="F54" s="404">
        <v>0</v>
      </c>
      <c r="G54" s="404">
        <v>0</v>
      </c>
      <c r="H54" s="404">
        <v>0</v>
      </c>
      <c r="I54" s="419"/>
      <c r="J54" s="415">
        <v>0</v>
      </c>
      <c r="K54" s="391">
        <f t="shared" si="2"/>
        <v>0</v>
      </c>
      <c r="L54" s="391">
        <f t="shared" si="3"/>
        <v>0</v>
      </c>
      <c r="M54" s="420"/>
      <c r="N54" s="421"/>
      <c r="O54" s="421"/>
    </row>
    <row r="55" spans="1:15" s="7" customFormat="1" ht="24" x14ac:dyDescent="0.2">
      <c r="A55" s="417">
        <f t="shared" si="6"/>
        <v>41</v>
      </c>
      <c r="B55" s="416">
        <v>4.17</v>
      </c>
      <c r="C55" s="418" t="s">
        <v>204</v>
      </c>
      <c r="D55" s="404">
        <v>0</v>
      </c>
      <c r="E55" s="402">
        <v>0</v>
      </c>
      <c r="F55" s="404">
        <v>0</v>
      </c>
      <c r="G55" s="404">
        <v>0</v>
      </c>
      <c r="H55" s="404">
        <v>0</v>
      </c>
      <c r="I55" s="419"/>
      <c r="J55" s="415">
        <v>0</v>
      </c>
      <c r="K55" s="391">
        <f t="shared" si="2"/>
        <v>0</v>
      </c>
      <c r="L55" s="391">
        <f t="shared" si="3"/>
        <v>0</v>
      </c>
      <c r="M55" s="420"/>
      <c r="N55" s="421"/>
      <c r="O55" s="421"/>
    </row>
    <row r="56" spans="1:15" s="7" customFormat="1" x14ac:dyDescent="0.2">
      <c r="A56" s="417">
        <f t="shared" si="6"/>
        <v>42</v>
      </c>
      <c r="B56" s="416">
        <v>4.18</v>
      </c>
      <c r="C56" s="418" t="s">
        <v>24</v>
      </c>
      <c r="D56" s="404">
        <v>0</v>
      </c>
      <c r="E56" s="402">
        <v>0</v>
      </c>
      <c r="F56" s="404">
        <v>0</v>
      </c>
      <c r="G56" s="404">
        <v>0</v>
      </c>
      <c r="H56" s="404">
        <v>0</v>
      </c>
      <c r="I56" s="419"/>
      <c r="J56" s="415">
        <v>0</v>
      </c>
      <c r="K56" s="391">
        <f t="shared" si="2"/>
        <v>0</v>
      </c>
      <c r="L56" s="391">
        <f t="shared" si="3"/>
        <v>0</v>
      </c>
      <c r="M56" s="420"/>
      <c r="N56" s="421"/>
      <c r="O56" s="421"/>
    </row>
    <row r="57" spans="1:15" s="7" customFormat="1" x14ac:dyDescent="0.2">
      <c r="A57" s="417">
        <f t="shared" si="6"/>
        <v>43</v>
      </c>
      <c r="B57" s="416">
        <v>4.1900000000000004</v>
      </c>
      <c r="C57" s="418" t="s">
        <v>22</v>
      </c>
      <c r="D57" s="404">
        <v>0</v>
      </c>
      <c r="E57" s="402">
        <v>0</v>
      </c>
      <c r="F57" s="404">
        <v>0</v>
      </c>
      <c r="G57" s="404">
        <v>0</v>
      </c>
      <c r="H57" s="404">
        <v>0</v>
      </c>
      <c r="I57" s="419"/>
      <c r="J57" s="415">
        <v>0</v>
      </c>
      <c r="K57" s="391">
        <f t="shared" si="2"/>
        <v>0</v>
      </c>
      <c r="L57" s="391">
        <f t="shared" si="3"/>
        <v>0</v>
      </c>
      <c r="M57" s="420"/>
      <c r="N57" s="421"/>
      <c r="O57" s="421"/>
    </row>
    <row r="58" spans="1:15" s="7" customFormat="1" x14ac:dyDescent="0.2">
      <c r="A58" s="417">
        <f t="shared" si="6"/>
        <v>44</v>
      </c>
      <c r="B58" s="416">
        <v>4.2</v>
      </c>
      <c r="C58" s="422" t="s">
        <v>25</v>
      </c>
      <c r="D58" s="404">
        <v>0</v>
      </c>
      <c r="E58" s="402">
        <v>0</v>
      </c>
      <c r="F58" s="404">
        <v>0</v>
      </c>
      <c r="G58" s="404">
        <v>0</v>
      </c>
      <c r="H58" s="404">
        <v>0</v>
      </c>
      <c r="I58" s="419"/>
      <c r="J58" s="415">
        <v>0</v>
      </c>
      <c r="K58" s="391">
        <f t="shared" si="2"/>
        <v>0</v>
      </c>
      <c r="L58" s="391">
        <f t="shared" si="3"/>
        <v>0</v>
      </c>
      <c r="M58" s="420"/>
      <c r="N58" s="421"/>
      <c r="O58" s="421"/>
    </row>
    <row r="59" spans="1:15" ht="24" x14ac:dyDescent="0.2">
      <c r="A59" s="55">
        <f t="shared" si="6"/>
        <v>45</v>
      </c>
      <c r="B59" s="416">
        <v>4.21</v>
      </c>
      <c r="C59" s="56" t="s">
        <v>214</v>
      </c>
      <c r="D59" s="423">
        <v>118.5</v>
      </c>
      <c r="E59" s="424">
        <v>118.5</v>
      </c>
      <c r="F59" s="423">
        <v>118.5</v>
      </c>
      <c r="G59" s="423">
        <v>118.5</v>
      </c>
      <c r="H59" s="423">
        <v>118.5</v>
      </c>
      <c r="I59" s="414"/>
      <c r="J59" s="415">
        <v>118.5</v>
      </c>
      <c r="K59" s="391">
        <f t="shared" si="2"/>
        <v>130.35</v>
      </c>
      <c r="L59" s="391">
        <f t="shared" si="3"/>
        <v>149.9025</v>
      </c>
      <c r="M59" s="393"/>
      <c r="N59" s="51"/>
      <c r="O59" s="51"/>
    </row>
    <row r="60" spans="1:15" x14ac:dyDescent="0.2">
      <c r="A60" s="55">
        <f t="shared" si="6"/>
        <v>46</v>
      </c>
      <c r="B60" s="416">
        <v>4.22</v>
      </c>
      <c r="C60" s="56" t="s">
        <v>215</v>
      </c>
      <c r="D60" s="404">
        <v>18241</v>
      </c>
      <c r="E60" s="402">
        <v>18241</v>
      </c>
      <c r="F60" s="404">
        <v>18241</v>
      </c>
      <c r="G60" s="404">
        <v>18241</v>
      </c>
      <c r="H60" s="404">
        <v>18241</v>
      </c>
      <c r="I60" s="414"/>
      <c r="J60" s="415">
        <v>18241</v>
      </c>
      <c r="K60" s="391">
        <f t="shared" si="2"/>
        <v>20065.099999999999</v>
      </c>
      <c r="L60" s="391">
        <f t="shared" si="3"/>
        <v>23074.864999999998</v>
      </c>
      <c r="M60" s="393"/>
      <c r="N60" s="51"/>
      <c r="O60" s="51"/>
    </row>
    <row r="61" spans="1:15" x14ac:dyDescent="0.2">
      <c r="A61" s="55">
        <f t="shared" si="6"/>
        <v>47</v>
      </c>
      <c r="B61" s="416">
        <v>4.2300000000000004</v>
      </c>
      <c r="C61" s="403" t="s">
        <v>216</v>
      </c>
      <c r="D61" s="404">
        <v>6465.3</v>
      </c>
      <c r="E61" s="402">
        <v>6465.3</v>
      </c>
      <c r="F61" s="404">
        <v>6465.3</v>
      </c>
      <c r="G61" s="404">
        <v>6465.3</v>
      </c>
      <c r="H61" s="404">
        <v>6465.3</v>
      </c>
      <c r="I61" s="414"/>
      <c r="J61" s="415">
        <v>6465.3</v>
      </c>
      <c r="K61" s="391">
        <f t="shared" si="2"/>
        <v>7111.83</v>
      </c>
      <c r="L61" s="391">
        <f t="shared" si="3"/>
        <v>8178.6044999999995</v>
      </c>
      <c r="M61" s="393"/>
      <c r="N61" s="51"/>
      <c r="O61" s="51"/>
    </row>
    <row r="62" spans="1:15" ht="24" customHeight="1" x14ac:dyDescent="0.2">
      <c r="A62" s="55">
        <f t="shared" si="6"/>
        <v>48</v>
      </c>
      <c r="B62" s="597" t="s">
        <v>26</v>
      </c>
      <c r="C62" s="598"/>
      <c r="D62" s="396">
        <v>26763.3</v>
      </c>
      <c r="E62" s="396">
        <v>20647.257000000001</v>
      </c>
      <c r="F62" s="396">
        <v>30777.8</v>
      </c>
      <c r="G62" s="396">
        <f>+F62-N62</f>
        <v>12675.490999999998</v>
      </c>
      <c r="H62" s="397">
        <v>37895.800000000003</v>
      </c>
      <c r="I62" s="419"/>
      <c r="J62" s="425">
        <v>37895.800000000003</v>
      </c>
      <c r="K62" s="391">
        <f t="shared" si="2"/>
        <v>41685.380000000005</v>
      </c>
      <c r="L62" s="391">
        <f t="shared" si="3"/>
        <v>47938.187000000005</v>
      </c>
      <c r="M62" s="393"/>
      <c r="N62" s="51">
        <v>18102.309000000001</v>
      </c>
      <c r="O62" s="51"/>
    </row>
    <row r="63" spans="1:15" x14ac:dyDescent="0.2">
      <c r="A63" s="386">
        <f t="shared" si="6"/>
        <v>49</v>
      </c>
      <c r="B63" s="386">
        <v>5</v>
      </c>
      <c r="C63" s="387" t="s">
        <v>217</v>
      </c>
      <c r="D63" s="398"/>
      <c r="E63" s="388"/>
      <c r="F63" s="398"/>
      <c r="G63" s="398"/>
      <c r="H63" s="398"/>
      <c r="I63" s="398"/>
      <c r="J63" s="398"/>
      <c r="K63" s="399">
        <f t="shared" si="2"/>
        <v>0</v>
      </c>
      <c r="L63" s="399">
        <f t="shared" si="3"/>
        <v>0</v>
      </c>
      <c r="M63" s="400"/>
      <c r="N63" s="51"/>
      <c r="O63" s="51"/>
    </row>
    <row r="64" spans="1:15" x14ac:dyDescent="0.2">
      <c r="A64" s="55">
        <f t="shared" si="6"/>
        <v>50</v>
      </c>
      <c r="B64" s="55">
        <v>5.0999999999999996</v>
      </c>
      <c r="C64" s="56" t="s">
        <v>27</v>
      </c>
      <c r="D64" s="391">
        <v>4</v>
      </c>
      <c r="E64" s="402">
        <v>11</v>
      </c>
      <c r="F64" s="391">
        <v>4</v>
      </c>
      <c r="G64" s="391">
        <v>4</v>
      </c>
      <c r="H64" s="391">
        <v>5</v>
      </c>
      <c r="I64" s="391"/>
      <c r="J64" s="391">
        <v>5</v>
      </c>
      <c r="K64" s="391">
        <f t="shared" si="2"/>
        <v>5.5</v>
      </c>
      <c r="L64" s="391">
        <f t="shared" si="3"/>
        <v>6.3250000000000002</v>
      </c>
      <c r="M64" s="393"/>
      <c r="N64" s="51"/>
      <c r="O64" s="51"/>
    </row>
    <row r="65" spans="1:15" x14ac:dyDescent="0.2">
      <c r="A65" s="55">
        <f t="shared" si="6"/>
        <v>51</v>
      </c>
      <c r="B65" s="55">
        <v>5.2</v>
      </c>
      <c r="C65" s="56" t="s">
        <v>28</v>
      </c>
      <c r="D65" s="391">
        <v>1</v>
      </c>
      <c r="E65" s="402">
        <v>8</v>
      </c>
      <c r="F65" s="391">
        <v>1</v>
      </c>
      <c r="G65" s="391">
        <v>1</v>
      </c>
      <c r="H65" s="391">
        <v>1</v>
      </c>
      <c r="I65" s="391"/>
      <c r="J65" s="391">
        <v>1</v>
      </c>
      <c r="K65" s="391">
        <f t="shared" si="2"/>
        <v>1.1000000000000001</v>
      </c>
      <c r="L65" s="391">
        <f t="shared" si="3"/>
        <v>1.2650000000000001</v>
      </c>
      <c r="M65" s="393"/>
      <c r="N65" s="51"/>
      <c r="O65" s="51"/>
    </row>
    <row r="66" spans="1:15" x14ac:dyDescent="0.2">
      <c r="A66" s="55">
        <f t="shared" si="6"/>
        <v>52</v>
      </c>
      <c r="B66" s="55">
        <v>5.3</v>
      </c>
      <c r="C66" s="56" t="s">
        <v>29</v>
      </c>
      <c r="D66" s="391">
        <v>3</v>
      </c>
      <c r="E66" s="402">
        <v>3</v>
      </c>
      <c r="F66" s="391">
        <v>3</v>
      </c>
      <c r="G66" s="391">
        <v>3</v>
      </c>
      <c r="H66" s="391">
        <v>4</v>
      </c>
      <c r="I66" s="391"/>
      <c r="J66" s="391">
        <v>3</v>
      </c>
      <c r="K66" s="391">
        <f t="shared" si="2"/>
        <v>3.3</v>
      </c>
      <c r="L66" s="391">
        <f t="shared" si="3"/>
        <v>3.7949999999999999</v>
      </c>
      <c r="M66" s="393"/>
      <c r="N66" s="51"/>
      <c r="O66" s="51"/>
    </row>
    <row r="67" spans="1:15" x14ac:dyDescent="0.2">
      <c r="A67" s="55">
        <f t="shared" si="6"/>
        <v>53</v>
      </c>
      <c r="B67" s="55">
        <v>5.4</v>
      </c>
      <c r="C67" s="56" t="s">
        <v>30</v>
      </c>
      <c r="D67" s="391">
        <v>0</v>
      </c>
      <c r="E67" s="401">
        <v>0</v>
      </c>
      <c r="F67" s="391">
        <v>0</v>
      </c>
      <c r="G67" s="391">
        <v>0</v>
      </c>
      <c r="H67" s="391">
        <v>0</v>
      </c>
      <c r="I67" s="391"/>
      <c r="J67" s="391">
        <v>0</v>
      </c>
      <c r="K67" s="391">
        <f t="shared" si="2"/>
        <v>0</v>
      </c>
      <c r="L67" s="391">
        <f t="shared" si="3"/>
        <v>0</v>
      </c>
      <c r="M67" s="393"/>
      <c r="N67" s="51"/>
      <c r="O67" s="51"/>
    </row>
    <row r="68" spans="1:15" x14ac:dyDescent="0.2">
      <c r="A68" s="55">
        <f t="shared" si="6"/>
        <v>54</v>
      </c>
      <c r="B68" s="55">
        <v>5.5</v>
      </c>
      <c r="C68" s="56" t="s">
        <v>31</v>
      </c>
      <c r="D68" s="391">
        <v>0</v>
      </c>
      <c r="E68" s="401">
        <v>0</v>
      </c>
      <c r="F68" s="391">
        <v>0</v>
      </c>
      <c r="G68" s="391">
        <v>0</v>
      </c>
      <c r="H68" s="391">
        <v>0</v>
      </c>
      <c r="I68" s="391"/>
      <c r="J68" s="391">
        <v>0</v>
      </c>
      <c r="K68" s="391">
        <f t="shared" si="2"/>
        <v>0</v>
      </c>
      <c r="L68" s="391">
        <f t="shared" si="3"/>
        <v>0</v>
      </c>
      <c r="M68" s="393"/>
      <c r="N68" s="51"/>
      <c r="O68" s="51"/>
    </row>
    <row r="69" spans="1:15" x14ac:dyDescent="0.2">
      <c r="A69" s="55">
        <f t="shared" si="6"/>
        <v>55</v>
      </c>
      <c r="B69" s="55">
        <v>5.6</v>
      </c>
      <c r="C69" s="56" t="s">
        <v>32</v>
      </c>
      <c r="D69" s="391">
        <v>80000</v>
      </c>
      <c r="E69" s="402">
        <v>133200</v>
      </c>
      <c r="F69" s="391">
        <v>80000</v>
      </c>
      <c r="G69" s="391">
        <v>80000</v>
      </c>
      <c r="H69" s="391">
        <v>80000</v>
      </c>
      <c r="I69" s="391"/>
      <c r="J69" s="391">
        <v>80000</v>
      </c>
      <c r="K69" s="391">
        <f t="shared" si="2"/>
        <v>88000</v>
      </c>
      <c r="L69" s="391">
        <f t="shared" si="3"/>
        <v>101200</v>
      </c>
      <c r="M69" s="393"/>
      <c r="N69" s="51"/>
      <c r="O69" s="51"/>
    </row>
    <row r="70" spans="1:15" x14ac:dyDescent="0.2">
      <c r="A70" s="55">
        <f t="shared" si="6"/>
        <v>56</v>
      </c>
      <c r="B70" s="55">
        <v>5.7</v>
      </c>
      <c r="C70" s="56" t="s">
        <v>28</v>
      </c>
      <c r="D70" s="391">
        <v>50000</v>
      </c>
      <c r="E70" s="402">
        <v>120000</v>
      </c>
      <c r="F70" s="391">
        <v>50000</v>
      </c>
      <c r="G70" s="391">
        <v>50000</v>
      </c>
      <c r="H70" s="391">
        <v>50000</v>
      </c>
      <c r="I70" s="391"/>
      <c r="J70" s="391">
        <v>50000</v>
      </c>
      <c r="K70" s="391">
        <f t="shared" si="2"/>
        <v>55000</v>
      </c>
      <c r="L70" s="391">
        <f t="shared" si="3"/>
        <v>63250</v>
      </c>
      <c r="M70" s="393"/>
      <c r="N70" s="51"/>
      <c r="O70" s="51"/>
    </row>
    <row r="71" spans="1:15" x14ac:dyDescent="0.2">
      <c r="A71" s="55">
        <f t="shared" si="6"/>
        <v>57</v>
      </c>
      <c r="B71" s="55">
        <v>5.8</v>
      </c>
      <c r="C71" s="56" t="s">
        <v>29</v>
      </c>
      <c r="D71" s="391">
        <v>20000</v>
      </c>
      <c r="E71" s="402">
        <v>13200</v>
      </c>
      <c r="F71" s="391">
        <v>20000</v>
      </c>
      <c r="G71" s="391">
        <v>20000</v>
      </c>
      <c r="H71" s="391">
        <v>20000</v>
      </c>
      <c r="I71" s="391"/>
      <c r="J71" s="391">
        <v>20000</v>
      </c>
      <c r="K71" s="391">
        <f t="shared" si="2"/>
        <v>22000</v>
      </c>
      <c r="L71" s="391">
        <f t="shared" si="3"/>
        <v>25300</v>
      </c>
      <c r="M71" s="393"/>
      <c r="N71" s="51"/>
      <c r="O71" s="51"/>
    </row>
    <row r="72" spans="1:15" x14ac:dyDescent="0.2">
      <c r="A72" s="55">
        <f t="shared" si="6"/>
        <v>58</v>
      </c>
      <c r="B72" s="55">
        <v>5.9</v>
      </c>
      <c r="C72" s="56" t="s">
        <v>30</v>
      </c>
      <c r="D72" s="391"/>
      <c r="E72" s="402">
        <v>0</v>
      </c>
      <c r="F72" s="391"/>
      <c r="G72" s="391"/>
      <c r="H72" s="391"/>
      <c r="I72" s="391"/>
      <c r="J72" s="391"/>
      <c r="K72" s="391">
        <f t="shared" si="2"/>
        <v>0</v>
      </c>
      <c r="L72" s="391">
        <f t="shared" si="3"/>
        <v>0</v>
      </c>
      <c r="M72" s="393"/>
      <c r="N72" s="51"/>
      <c r="O72" s="51"/>
    </row>
    <row r="73" spans="1:15" x14ac:dyDescent="0.2">
      <c r="A73" s="55">
        <f t="shared" si="6"/>
        <v>59</v>
      </c>
      <c r="B73" s="55">
        <v>5.0999999999999996</v>
      </c>
      <c r="C73" s="56" t="s">
        <v>31</v>
      </c>
      <c r="D73" s="391"/>
      <c r="E73" s="402">
        <v>0</v>
      </c>
      <c r="F73" s="391"/>
      <c r="G73" s="391"/>
      <c r="H73" s="391"/>
      <c r="I73" s="391"/>
      <c r="J73" s="391"/>
      <c r="K73" s="391">
        <f t="shared" si="2"/>
        <v>0</v>
      </c>
      <c r="L73" s="391">
        <f t="shared" si="3"/>
        <v>0</v>
      </c>
      <c r="M73" s="393"/>
      <c r="N73" s="51"/>
      <c r="O73" s="51"/>
    </row>
    <row r="74" spans="1:15" x14ac:dyDescent="0.2">
      <c r="A74" s="55">
        <f t="shared" si="6"/>
        <v>60</v>
      </c>
      <c r="B74" s="55">
        <v>5.1100000000000003</v>
      </c>
      <c r="C74" s="56" t="s">
        <v>33</v>
      </c>
      <c r="D74" s="391">
        <v>250000</v>
      </c>
      <c r="E74" s="402">
        <v>399600</v>
      </c>
      <c r="F74" s="391">
        <v>250000</v>
      </c>
      <c r="G74" s="391">
        <v>250000</v>
      </c>
      <c r="H74" s="391">
        <v>250000</v>
      </c>
      <c r="I74" s="391"/>
      <c r="J74" s="391">
        <v>250000</v>
      </c>
      <c r="K74" s="391">
        <f t="shared" si="2"/>
        <v>275000</v>
      </c>
      <c r="L74" s="391">
        <f t="shared" si="3"/>
        <v>316250</v>
      </c>
      <c r="M74" s="393"/>
      <c r="N74" s="51"/>
      <c r="O74" s="51"/>
    </row>
    <row r="75" spans="1:15" x14ac:dyDescent="0.2">
      <c r="A75" s="55">
        <f t="shared" si="6"/>
        <v>61</v>
      </c>
      <c r="B75" s="55">
        <v>5.12</v>
      </c>
      <c r="C75" s="56" t="s">
        <v>28</v>
      </c>
      <c r="D75" s="391">
        <v>80000</v>
      </c>
      <c r="E75" s="402">
        <v>360000</v>
      </c>
      <c r="F75" s="391">
        <v>80000</v>
      </c>
      <c r="G75" s="391">
        <v>80000</v>
      </c>
      <c r="H75" s="391">
        <v>80000</v>
      </c>
      <c r="I75" s="391"/>
      <c r="J75" s="391">
        <v>80000</v>
      </c>
      <c r="K75" s="391">
        <f t="shared" si="2"/>
        <v>88000</v>
      </c>
      <c r="L75" s="391">
        <f t="shared" si="3"/>
        <v>101200</v>
      </c>
      <c r="M75" s="393"/>
      <c r="N75" s="51"/>
      <c r="O75" s="51"/>
    </row>
    <row r="76" spans="1:15" x14ac:dyDescent="0.2">
      <c r="A76" s="55">
        <f t="shared" si="6"/>
        <v>62</v>
      </c>
      <c r="B76" s="55">
        <v>5.13</v>
      </c>
      <c r="C76" s="56" t="s">
        <v>29</v>
      </c>
      <c r="D76" s="391"/>
      <c r="E76" s="402">
        <v>39600</v>
      </c>
      <c r="F76" s="391"/>
      <c r="G76" s="391"/>
      <c r="H76" s="391"/>
      <c r="I76" s="391"/>
      <c r="J76" s="391"/>
      <c r="K76" s="391">
        <f t="shared" si="2"/>
        <v>0</v>
      </c>
      <c r="L76" s="391">
        <f t="shared" si="3"/>
        <v>0</v>
      </c>
      <c r="M76" s="393"/>
      <c r="N76" s="51"/>
      <c r="O76" s="51"/>
    </row>
    <row r="77" spans="1:15" x14ac:dyDescent="0.2">
      <c r="A77" s="55">
        <f t="shared" si="6"/>
        <v>63</v>
      </c>
      <c r="B77" s="55">
        <v>5.14</v>
      </c>
      <c r="C77" s="56" t="s">
        <v>30</v>
      </c>
      <c r="D77" s="391"/>
      <c r="E77" s="402">
        <v>0</v>
      </c>
      <c r="F77" s="391"/>
      <c r="G77" s="391"/>
      <c r="H77" s="391"/>
      <c r="I77" s="391"/>
      <c r="J77" s="391"/>
      <c r="K77" s="391">
        <f t="shared" si="2"/>
        <v>0</v>
      </c>
      <c r="L77" s="391">
        <f t="shared" si="3"/>
        <v>0</v>
      </c>
      <c r="M77" s="393"/>
      <c r="N77" s="51"/>
      <c r="O77" s="51"/>
    </row>
    <row r="78" spans="1:15" x14ac:dyDescent="0.2">
      <c r="A78" s="55">
        <f t="shared" si="6"/>
        <v>64</v>
      </c>
      <c r="B78" s="55">
        <v>5.15</v>
      </c>
      <c r="C78" s="56" t="s">
        <v>31</v>
      </c>
      <c r="D78" s="391"/>
      <c r="E78" s="402">
        <v>0</v>
      </c>
      <c r="F78" s="391"/>
      <c r="G78" s="391"/>
      <c r="H78" s="391"/>
      <c r="I78" s="391"/>
      <c r="J78" s="391"/>
      <c r="K78" s="391">
        <f t="shared" si="2"/>
        <v>0</v>
      </c>
      <c r="L78" s="391">
        <f t="shared" si="3"/>
        <v>0</v>
      </c>
      <c r="M78" s="393"/>
      <c r="N78" s="51"/>
      <c r="O78" s="51"/>
    </row>
    <row r="79" spans="1:15" ht="24" x14ac:dyDescent="0.2">
      <c r="A79" s="55">
        <f t="shared" si="6"/>
        <v>65</v>
      </c>
      <c r="B79" s="55">
        <v>5.16</v>
      </c>
      <c r="C79" s="56" t="s">
        <v>34</v>
      </c>
      <c r="D79" s="391">
        <v>20</v>
      </c>
      <c r="E79" s="402">
        <v>20</v>
      </c>
      <c r="F79" s="391">
        <v>20</v>
      </c>
      <c r="G79" s="391">
        <v>20</v>
      </c>
      <c r="H79" s="391">
        <v>20</v>
      </c>
      <c r="I79" s="391"/>
      <c r="J79" s="391">
        <v>20</v>
      </c>
      <c r="K79" s="391">
        <f t="shared" si="2"/>
        <v>22</v>
      </c>
      <c r="L79" s="391">
        <f t="shared" si="3"/>
        <v>25.3</v>
      </c>
      <c r="M79" s="393"/>
      <c r="N79" s="51"/>
      <c r="O79" s="51"/>
    </row>
    <row r="80" spans="1:15" x14ac:dyDescent="0.2">
      <c r="A80" s="55">
        <f t="shared" si="6"/>
        <v>66</v>
      </c>
      <c r="B80" s="55">
        <v>5.17</v>
      </c>
      <c r="C80" s="56" t="s">
        <v>28</v>
      </c>
      <c r="D80" s="391">
        <v>22</v>
      </c>
      <c r="E80" s="402">
        <v>22</v>
      </c>
      <c r="F80" s="391">
        <v>22</v>
      </c>
      <c r="G80" s="391">
        <v>22</v>
      </c>
      <c r="H80" s="391">
        <v>22</v>
      </c>
      <c r="I80" s="391"/>
      <c r="J80" s="391">
        <v>22</v>
      </c>
      <c r="K80" s="391">
        <f t="shared" si="2"/>
        <v>24.2</v>
      </c>
      <c r="L80" s="391">
        <f t="shared" si="3"/>
        <v>27.83</v>
      </c>
      <c r="M80" s="393"/>
      <c r="N80" s="51"/>
      <c r="O80" s="51"/>
    </row>
    <row r="81" spans="1:15" x14ac:dyDescent="0.2">
      <c r="A81" s="55">
        <f t="shared" si="6"/>
        <v>67</v>
      </c>
      <c r="B81" s="55">
        <v>5.1800000000000104</v>
      </c>
      <c r="C81" s="56" t="s">
        <v>29</v>
      </c>
      <c r="D81" s="391">
        <v>26</v>
      </c>
      <c r="E81" s="402">
        <v>16</v>
      </c>
      <c r="F81" s="391">
        <v>26</v>
      </c>
      <c r="G81" s="391">
        <v>26</v>
      </c>
      <c r="H81" s="391">
        <v>26</v>
      </c>
      <c r="I81" s="391"/>
      <c r="J81" s="391">
        <v>26</v>
      </c>
      <c r="K81" s="391">
        <f t="shared" si="2"/>
        <v>28.6</v>
      </c>
      <c r="L81" s="391">
        <f t="shared" si="3"/>
        <v>32.89</v>
      </c>
      <c r="M81" s="393"/>
      <c r="N81" s="51"/>
      <c r="O81" s="51"/>
    </row>
    <row r="82" spans="1:15" x14ac:dyDescent="0.2">
      <c r="A82" s="55">
        <f t="shared" si="6"/>
        <v>68</v>
      </c>
      <c r="B82" s="55">
        <v>5.1900000000000102</v>
      </c>
      <c r="C82" s="56" t="s">
        <v>30</v>
      </c>
      <c r="D82" s="391">
        <v>0</v>
      </c>
      <c r="E82" s="402">
        <v>0</v>
      </c>
      <c r="F82" s="391">
        <v>0</v>
      </c>
      <c r="G82" s="391">
        <v>0</v>
      </c>
      <c r="H82" s="391">
        <v>0</v>
      </c>
      <c r="I82" s="391"/>
      <c r="J82" s="391">
        <v>0</v>
      </c>
      <c r="K82" s="391">
        <f t="shared" ref="K82:K145" si="7">(+J82*0.1)+J82</f>
        <v>0</v>
      </c>
      <c r="L82" s="391">
        <f t="shared" ref="L82:L145" si="8">(+K82*0.15)+K82</f>
        <v>0</v>
      </c>
      <c r="M82" s="393"/>
      <c r="N82" s="51"/>
      <c r="O82" s="51"/>
    </row>
    <row r="83" spans="1:15" x14ac:dyDescent="0.2">
      <c r="A83" s="55">
        <f t="shared" si="6"/>
        <v>69</v>
      </c>
      <c r="B83" s="55">
        <v>5.2000000000000099</v>
      </c>
      <c r="C83" s="56" t="s">
        <v>31</v>
      </c>
      <c r="D83" s="391">
        <v>0</v>
      </c>
      <c r="E83" s="402">
        <v>0</v>
      </c>
      <c r="F83" s="391">
        <v>0</v>
      </c>
      <c r="G83" s="391">
        <v>0</v>
      </c>
      <c r="H83" s="391">
        <v>0</v>
      </c>
      <c r="I83" s="391"/>
      <c r="J83" s="391">
        <v>0</v>
      </c>
      <c r="K83" s="391">
        <f t="shared" si="7"/>
        <v>0</v>
      </c>
      <c r="L83" s="391">
        <f t="shared" si="8"/>
        <v>0</v>
      </c>
      <c r="M83" s="393"/>
      <c r="N83" s="51"/>
      <c r="O83" s="51"/>
    </row>
    <row r="84" spans="1:15" x14ac:dyDescent="0.2">
      <c r="A84" s="55">
        <f t="shared" ref="A84:A103" si="9">A83+1</f>
        <v>70</v>
      </c>
      <c r="B84" s="55">
        <v>5.2100000000000097</v>
      </c>
      <c r="C84" s="56" t="s">
        <v>35</v>
      </c>
      <c r="D84" s="391">
        <v>4</v>
      </c>
      <c r="E84" s="402">
        <v>29.3</v>
      </c>
      <c r="F84" s="391">
        <v>4</v>
      </c>
      <c r="G84" s="391">
        <v>4</v>
      </c>
      <c r="H84" s="391">
        <v>8</v>
      </c>
      <c r="I84" s="391"/>
      <c r="J84" s="391">
        <v>8</v>
      </c>
      <c r="K84" s="391">
        <f t="shared" si="7"/>
        <v>8.8000000000000007</v>
      </c>
      <c r="L84" s="391">
        <f t="shared" si="8"/>
        <v>10.120000000000001</v>
      </c>
      <c r="M84" s="393"/>
      <c r="N84" s="51"/>
      <c r="O84" s="51"/>
    </row>
    <row r="85" spans="1:15" x14ac:dyDescent="0.2">
      <c r="A85" s="55">
        <f t="shared" si="9"/>
        <v>71</v>
      </c>
      <c r="B85" s="55">
        <v>5.2200000000000104</v>
      </c>
      <c r="C85" s="56" t="s">
        <v>28</v>
      </c>
      <c r="D85" s="391">
        <v>3.5</v>
      </c>
      <c r="E85" s="402">
        <v>23</v>
      </c>
      <c r="F85" s="391">
        <v>3.5</v>
      </c>
      <c r="G85" s="391">
        <v>3.5</v>
      </c>
      <c r="H85" s="391">
        <v>3.5</v>
      </c>
      <c r="I85" s="391"/>
      <c r="J85" s="391">
        <v>3.5</v>
      </c>
      <c r="K85" s="391">
        <f t="shared" si="7"/>
        <v>3.85</v>
      </c>
      <c r="L85" s="391">
        <f t="shared" si="8"/>
        <v>4.4275000000000002</v>
      </c>
      <c r="M85" s="393"/>
      <c r="N85" s="51"/>
      <c r="O85" s="51"/>
    </row>
    <row r="86" spans="1:15" x14ac:dyDescent="0.2">
      <c r="A86" s="55">
        <f t="shared" si="9"/>
        <v>72</v>
      </c>
      <c r="B86" s="55">
        <v>5.2300000000000102</v>
      </c>
      <c r="C86" s="56" t="s">
        <v>29</v>
      </c>
      <c r="D86" s="391">
        <v>1.5</v>
      </c>
      <c r="E86" s="402">
        <v>6.3</v>
      </c>
      <c r="F86" s="391">
        <v>1.5</v>
      </c>
      <c r="G86" s="391">
        <v>1.5</v>
      </c>
      <c r="H86" s="391">
        <v>4.5</v>
      </c>
      <c r="I86" s="391"/>
      <c r="J86" s="391">
        <v>4.5</v>
      </c>
      <c r="K86" s="391">
        <f t="shared" si="7"/>
        <v>4.95</v>
      </c>
      <c r="L86" s="391">
        <f t="shared" si="8"/>
        <v>5.6924999999999999</v>
      </c>
      <c r="M86" s="393"/>
      <c r="N86" s="51"/>
      <c r="O86" s="51"/>
    </row>
    <row r="87" spans="1:15" x14ac:dyDescent="0.2">
      <c r="A87" s="55">
        <f t="shared" si="9"/>
        <v>73</v>
      </c>
      <c r="B87" s="55">
        <v>5.24000000000001</v>
      </c>
      <c r="C87" s="56" t="s">
        <v>30</v>
      </c>
      <c r="D87" s="391">
        <v>0</v>
      </c>
      <c r="E87" s="402">
        <v>0</v>
      </c>
      <c r="F87" s="391">
        <v>0</v>
      </c>
      <c r="G87" s="391">
        <v>0</v>
      </c>
      <c r="H87" s="391">
        <v>0</v>
      </c>
      <c r="I87" s="391"/>
      <c r="J87" s="391">
        <v>0</v>
      </c>
      <c r="K87" s="391">
        <f t="shared" si="7"/>
        <v>0</v>
      </c>
      <c r="L87" s="391">
        <f t="shared" si="8"/>
        <v>0</v>
      </c>
      <c r="M87" s="393"/>
      <c r="N87" s="51"/>
      <c r="O87" s="51"/>
    </row>
    <row r="88" spans="1:15" x14ac:dyDescent="0.2">
      <c r="A88" s="55">
        <f t="shared" si="9"/>
        <v>74</v>
      </c>
      <c r="B88" s="55">
        <v>5.2500000000000098</v>
      </c>
      <c r="C88" s="56" t="s">
        <v>31</v>
      </c>
      <c r="D88" s="391">
        <v>0</v>
      </c>
      <c r="E88" s="402">
        <v>0</v>
      </c>
      <c r="F88" s="391">
        <v>0</v>
      </c>
      <c r="G88" s="391">
        <v>0</v>
      </c>
      <c r="H88" s="391">
        <v>0</v>
      </c>
      <c r="I88" s="391"/>
      <c r="J88" s="391">
        <v>0</v>
      </c>
      <c r="K88" s="391">
        <f t="shared" si="7"/>
        <v>0</v>
      </c>
      <c r="L88" s="391">
        <f t="shared" si="8"/>
        <v>0</v>
      </c>
      <c r="M88" s="393"/>
      <c r="N88" s="51"/>
      <c r="O88" s="51"/>
    </row>
    <row r="89" spans="1:15" x14ac:dyDescent="0.2">
      <c r="A89" s="55">
        <f t="shared" si="9"/>
        <v>75</v>
      </c>
      <c r="B89" s="55">
        <v>5.2600000000000096</v>
      </c>
      <c r="C89" s="56" t="s">
        <v>36</v>
      </c>
      <c r="D89" s="391">
        <v>1850</v>
      </c>
      <c r="E89" s="402">
        <v>1850</v>
      </c>
      <c r="F89" s="391">
        <v>1850</v>
      </c>
      <c r="G89" s="391">
        <v>1850</v>
      </c>
      <c r="H89" s="391">
        <v>1850</v>
      </c>
      <c r="I89" s="391"/>
      <c r="J89" s="391">
        <v>1850</v>
      </c>
      <c r="K89" s="391">
        <f t="shared" si="7"/>
        <v>2035</v>
      </c>
      <c r="L89" s="391">
        <f t="shared" si="8"/>
        <v>2340.25</v>
      </c>
      <c r="M89" s="393"/>
      <c r="N89" s="51"/>
      <c r="O89" s="51"/>
    </row>
    <row r="90" spans="1:15" x14ac:dyDescent="0.2">
      <c r="A90" s="55">
        <f t="shared" si="9"/>
        <v>76</v>
      </c>
      <c r="B90" s="55">
        <v>5.2700000000000102</v>
      </c>
      <c r="C90" s="403" t="s">
        <v>37</v>
      </c>
      <c r="D90" s="391">
        <v>7600</v>
      </c>
      <c r="E90" s="402">
        <v>54205</v>
      </c>
      <c r="F90" s="391">
        <v>7600</v>
      </c>
      <c r="G90" s="391">
        <v>7600</v>
      </c>
      <c r="H90" s="391">
        <f>H89*H84</f>
        <v>14800</v>
      </c>
      <c r="I90" s="391"/>
      <c r="J90" s="391">
        <f>J89*J84</f>
        <v>14800</v>
      </c>
      <c r="K90" s="391">
        <f t="shared" si="7"/>
        <v>16280</v>
      </c>
      <c r="L90" s="391">
        <f t="shared" si="8"/>
        <v>18722</v>
      </c>
      <c r="M90" s="393"/>
      <c r="N90" s="51"/>
      <c r="O90" s="51"/>
    </row>
    <row r="91" spans="1:15" x14ac:dyDescent="0.2">
      <c r="A91" s="55">
        <f t="shared" si="9"/>
        <v>77</v>
      </c>
      <c r="B91" s="55">
        <v>5.28000000000001</v>
      </c>
      <c r="C91" s="56" t="s">
        <v>38</v>
      </c>
      <c r="D91" s="391">
        <v>15.3</v>
      </c>
      <c r="E91" s="402">
        <v>15.3</v>
      </c>
      <c r="F91" s="391">
        <v>15.3</v>
      </c>
      <c r="G91" s="391">
        <v>15.3</v>
      </c>
      <c r="H91" s="391">
        <v>15.3</v>
      </c>
      <c r="I91" s="391"/>
      <c r="J91" s="391">
        <v>15.3</v>
      </c>
      <c r="K91" s="391">
        <f t="shared" si="7"/>
        <v>16.830000000000002</v>
      </c>
      <c r="L91" s="391">
        <f t="shared" si="8"/>
        <v>19.354500000000002</v>
      </c>
      <c r="M91" s="393"/>
      <c r="N91" s="51"/>
      <c r="O91" s="51"/>
    </row>
    <row r="92" spans="1:15" x14ac:dyDescent="0.2">
      <c r="A92" s="55">
        <f t="shared" si="9"/>
        <v>78</v>
      </c>
      <c r="B92" s="55">
        <v>5.2900000000000098</v>
      </c>
      <c r="C92" s="56" t="s">
        <v>218</v>
      </c>
      <c r="D92" s="391">
        <v>5</v>
      </c>
      <c r="E92" s="402">
        <v>5</v>
      </c>
      <c r="F92" s="391">
        <v>5</v>
      </c>
      <c r="G92" s="391">
        <v>5</v>
      </c>
      <c r="H92" s="391">
        <v>5</v>
      </c>
      <c r="I92" s="391"/>
      <c r="J92" s="391">
        <v>5</v>
      </c>
      <c r="K92" s="391">
        <f t="shared" si="7"/>
        <v>5.5</v>
      </c>
      <c r="L92" s="391">
        <f t="shared" si="8"/>
        <v>6.3250000000000002</v>
      </c>
      <c r="M92" s="393"/>
      <c r="N92" s="51"/>
      <c r="O92" s="51"/>
    </row>
    <row r="93" spans="1:15" x14ac:dyDescent="0.2">
      <c r="A93" s="55">
        <f t="shared" si="9"/>
        <v>79</v>
      </c>
      <c r="B93" s="416">
        <v>5.3000000000000096</v>
      </c>
      <c r="C93" s="403" t="s">
        <v>39</v>
      </c>
      <c r="D93" s="391">
        <v>5.6</v>
      </c>
      <c r="E93" s="402">
        <v>5.6</v>
      </c>
      <c r="F93" s="391">
        <v>5.6</v>
      </c>
      <c r="G93" s="391">
        <v>5.6</v>
      </c>
      <c r="H93" s="391">
        <v>5.6</v>
      </c>
      <c r="I93" s="391"/>
      <c r="J93" s="391">
        <v>5.6</v>
      </c>
      <c r="K93" s="391">
        <f t="shared" si="7"/>
        <v>6.1599999999999993</v>
      </c>
      <c r="L93" s="391">
        <f t="shared" si="8"/>
        <v>7.0839999999999987</v>
      </c>
      <c r="M93" s="393"/>
      <c r="N93" s="51"/>
      <c r="O93" s="51"/>
    </row>
    <row r="94" spans="1:15" ht="24" customHeight="1" x14ac:dyDescent="0.2">
      <c r="A94" s="55">
        <f t="shared" si="9"/>
        <v>80</v>
      </c>
      <c r="B94" s="597" t="s">
        <v>40</v>
      </c>
      <c r="C94" s="598"/>
      <c r="D94" s="412">
        <v>12036</v>
      </c>
      <c r="E94" s="412">
        <v>12035.9</v>
      </c>
      <c r="F94" s="412">
        <v>13620</v>
      </c>
      <c r="G94" s="412">
        <f>+F94-N94</f>
        <v>7945</v>
      </c>
      <c r="H94" s="410">
        <v>15840</v>
      </c>
      <c r="I94" s="412"/>
      <c r="J94" s="412">
        <v>15840</v>
      </c>
      <c r="K94" s="391">
        <f t="shared" si="7"/>
        <v>17424</v>
      </c>
      <c r="L94" s="391">
        <f t="shared" si="8"/>
        <v>20037.599999999999</v>
      </c>
      <c r="M94" s="393"/>
      <c r="N94" s="51">
        <v>5675</v>
      </c>
      <c r="O94" s="51"/>
    </row>
    <row r="95" spans="1:15" x14ac:dyDescent="0.2">
      <c r="A95" s="386">
        <f t="shared" si="9"/>
        <v>81</v>
      </c>
      <c r="B95" s="386">
        <v>6</v>
      </c>
      <c r="C95" s="387" t="s">
        <v>219</v>
      </c>
      <c r="D95" s="398"/>
      <c r="E95" s="388"/>
      <c r="F95" s="398"/>
      <c r="G95" s="398"/>
      <c r="H95" s="398"/>
      <c r="I95" s="398"/>
      <c r="J95" s="398"/>
      <c r="K95" s="399">
        <f t="shared" si="7"/>
        <v>0</v>
      </c>
      <c r="L95" s="399">
        <f t="shared" si="8"/>
        <v>0</v>
      </c>
      <c r="M95" s="400"/>
      <c r="N95" s="51"/>
      <c r="O95" s="51"/>
    </row>
    <row r="96" spans="1:15" x14ac:dyDescent="0.2">
      <c r="A96" s="55">
        <f t="shared" si="9"/>
        <v>82</v>
      </c>
      <c r="B96" s="55">
        <v>6.1</v>
      </c>
      <c r="C96" s="56" t="s">
        <v>220</v>
      </c>
      <c r="D96" s="391">
        <v>792</v>
      </c>
      <c r="E96" s="402">
        <v>792</v>
      </c>
      <c r="F96" s="391">
        <v>792</v>
      </c>
      <c r="G96" s="391">
        <v>792</v>
      </c>
      <c r="H96" s="426">
        <v>792</v>
      </c>
      <c r="I96" s="391"/>
      <c r="J96" s="426">
        <v>792</v>
      </c>
      <c r="K96" s="391">
        <f t="shared" si="7"/>
        <v>871.2</v>
      </c>
      <c r="L96" s="391">
        <f t="shared" si="8"/>
        <v>1001.8800000000001</v>
      </c>
      <c r="M96" s="393"/>
      <c r="N96" s="51"/>
      <c r="O96" s="51"/>
    </row>
    <row r="97" spans="1:15" x14ac:dyDescent="0.2">
      <c r="A97" s="55">
        <f t="shared" si="9"/>
        <v>83</v>
      </c>
      <c r="B97" s="55">
        <v>6.2</v>
      </c>
      <c r="C97" s="56" t="s">
        <v>41</v>
      </c>
      <c r="D97" s="402">
        <v>1980</v>
      </c>
      <c r="E97" s="402">
        <v>1980</v>
      </c>
      <c r="F97" s="402">
        <v>1980</v>
      </c>
      <c r="G97" s="402">
        <v>1980</v>
      </c>
      <c r="H97" s="391">
        <v>1980</v>
      </c>
      <c r="I97" s="391"/>
      <c r="J97" s="391">
        <v>1980</v>
      </c>
      <c r="K97" s="391">
        <f t="shared" si="7"/>
        <v>2178</v>
      </c>
      <c r="L97" s="391">
        <f t="shared" si="8"/>
        <v>2504.6999999999998</v>
      </c>
      <c r="M97" s="393"/>
      <c r="N97" s="51"/>
      <c r="O97" s="51"/>
    </row>
    <row r="98" spans="1:15" x14ac:dyDescent="0.2">
      <c r="A98" s="55">
        <f t="shared" si="9"/>
        <v>84</v>
      </c>
      <c r="B98" s="55">
        <v>6.3</v>
      </c>
      <c r="C98" s="403" t="s">
        <v>42</v>
      </c>
      <c r="D98" s="391">
        <v>1568</v>
      </c>
      <c r="E98" s="402">
        <v>1568</v>
      </c>
      <c r="F98" s="391">
        <v>1568</v>
      </c>
      <c r="G98" s="391">
        <v>1568</v>
      </c>
      <c r="H98" s="391">
        <v>1568</v>
      </c>
      <c r="I98" s="391"/>
      <c r="J98" s="391">
        <v>1568</v>
      </c>
      <c r="K98" s="391">
        <f t="shared" si="7"/>
        <v>1724.8</v>
      </c>
      <c r="L98" s="391">
        <f t="shared" si="8"/>
        <v>1983.52</v>
      </c>
      <c r="M98" s="393"/>
      <c r="N98" s="51"/>
      <c r="O98" s="51"/>
    </row>
    <row r="99" spans="1:15" x14ac:dyDescent="0.2">
      <c r="A99" s="55">
        <f t="shared" si="9"/>
        <v>85</v>
      </c>
      <c r="B99" s="55">
        <v>6.4</v>
      </c>
      <c r="C99" s="56" t="s">
        <v>43</v>
      </c>
      <c r="D99" s="391">
        <v>9</v>
      </c>
      <c r="E99" s="402">
        <v>9</v>
      </c>
      <c r="F99" s="391">
        <v>9</v>
      </c>
      <c r="G99" s="391">
        <v>9</v>
      </c>
      <c r="H99" s="391">
        <v>9</v>
      </c>
      <c r="I99" s="391"/>
      <c r="J99" s="391">
        <v>9</v>
      </c>
      <c r="K99" s="391">
        <f t="shared" si="7"/>
        <v>9.9</v>
      </c>
      <c r="L99" s="391">
        <f t="shared" si="8"/>
        <v>11.385</v>
      </c>
      <c r="M99" s="393"/>
      <c r="N99" s="51"/>
      <c r="O99" s="51"/>
    </row>
    <row r="100" spans="1:15" x14ac:dyDescent="0.2">
      <c r="A100" s="55">
        <f t="shared" si="9"/>
        <v>86</v>
      </c>
      <c r="B100" s="55">
        <v>6.5</v>
      </c>
      <c r="C100" s="56" t="s">
        <v>44</v>
      </c>
      <c r="D100" s="391">
        <v>6</v>
      </c>
      <c r="E100" s="402">
        <v>6</v>
      </c>
      <c r="F100" s="391">
        <v>6</v>
      </c>
      <c r="G100" s="391">
        <v>6</v>
      </c>
      <c r="H100" s="391">
        <v>6</v>
      </c>
      <c r="I100" s="391"/>
      <c r="J100" s="391">
        <v>6</v>
      </c>
      <c r="K100" s="391">
        <f t="shared" si="7"/>
        <v>6.6</v>
      </c>
      <c r="L100" s="391">
        <f t="shared" si="8"/>
        <v>7.59</v>
      </c>
      <c r="M100" s="393"/>
      <c r="N100" s="51"/>
      <c r="O100" s="51"/>
    </row>
    <row r="101" spans="1:15" x14ac:dyDescent="0.2">
      <c r="A101" s="55">
        <f t="shared" si="9"/>
        <v>87</v>
      </c>
      <c r="B101" s="55">
        <v>6.6</v>
      </c>
      <c r="C101" s="56" t="s">
        <v>45</v>
      </c>
      <c r="D101" s="391">
        <v>72</v>
      </c>
      <c r="E101" s="402">
        <v>72</v>
      </c>
      <c r="F101" s="391">
        <v>72</v>
      </c>
      <c r="G101" s="391">
        <v>72</v>
      </c>
      <c r="H101" s="391">
        <v>72</v>
      </c>
      <c r="I101" s="391"/>
      <c r="J101" s="391">
        <v>72</v>
      </c>
      <c r="K101" s="391">
        <f t="shared" si="7"/>
        <v>79.2</v>
      </c>
      <c r="L101" s="391">
        <f t="shared" si="8"/>
        <v>91.08</v>
      </c>
      <c r="M101" s="393"/>
      <c r="N101" s="51"/>
      <c r="O101" s="51"/>
    </row>
    <row r="102" spans="1:15" x14ac:dyDescent="0.2">
      <c r="A102" s="55">
        <f t="shared" si="9"/>
        <v>88</v>
      </c>
      <c r="B102" s="55">
        <v>6.7</v>
      </c>
      <c r="C102" s="403" t="s">
        <v>46</v>
      </c>
      <c r="D102" s="391">
        <v>920.5</v>
      </c>
      <c r="E102" s="402">
        <v>920.5</v>
      </c>
      <c r="F102" s="391">
        <v>920.5</v>
      </c>
      <c r="G102" s="391">
        <v>920.5</v>
      </c>
      <c r="H102" s="391">
        <v>920.5</v>
      </c>
      <c r="I102" s="391"/>
      <c r="J102" s="391">
        <v>920.5</v>
      </c>
      <c r="K102" s="391">
        <f t="shared" si="7"/>
        <v>1012.55</v>
      </c>
      <c r="L102" s="391">
        <f t="shared" si="8"/>
        <v>1164.4324999999999</v>
      </c>
      <c r="M102" s="393"/>
      <c r="N102" s="51"/>
      <c r="O102" s="51"/>
    </row>
    <row r="103" spans="1:15" x14ac:dyDescent="0.2">
      <c r="A103" s="55">
        <f t="shared" si="9"/>
        <v>89</v>
      </c>
      <c r="B103" s="55">
        <v>6.8</v>
      </c>
      <c r="C103" s="403" t="s">
        <v>47</v>
      </c>
      <c r="D103" s="391">
        <v>11045.4</v>
      </c>
      <c r="E103" s="402">
        <v>11045.4</v>
      </c>
      <c r="F103" s="391">
        <v>11045.4</v>
      </c>
      <c r="G103" s="391">
        <v>11045.4</v>
      </c>
      <c r="H103" s="391">
        <v>11045.4</v>
      </c>
      <c r="I103" s="391"/>
      <c r="J103" s="391">
        <v>11045.4</v>
      </c>
      <c r="K103" s="391">
        <f t="shared" si="7"/>
        <v>12149.939999999999</v>
      </c>
      <c r="L103" s="391">
        <f t="shared" si="8"/>
        <v>13972.430999999999</v>
      </c>
      <c r="M103" s="393"/>
      <c r="N103" s="51"/>
      <c r="O103" s="51"/>
    </row>
    <row r="104" spans="1:15" s="280" customFormat="1" ht="24" customHeight="1" x14ac:dyDescent="0.2">
      <c r="A104" s="55">
        <f>+A103+1</f>
        <v>90</v>
      </c>
      <c r="B104" s="597" t="s">
        <v>49</v>
      </c>
      <c r="C104" s="598"/>
      <c r="D104" s="412">
        <v>4382.3999999999996</v>
      </c>
      <c r="E104" s="412">
        <v>4090.8589999999999</v>
      </c>
      <c r="F104" s="412">
        <v>4791.3999999999996</v>
      </c>
      <c r="G104" s="412">
        <f>+F104-N104</f>
        <v>2473.1775499999994</v>
      </c>
      <c r="H104" s="410">
        <v>4269.2</v>
      </c>
      <c r="I104" s="410"/>
      <c r="J104" s="410">
        <v>4269.2</v>
      </c>
      <c r="K104" s="410">
        <f t="shared" si="7"/>
        <v>4696.12</v>
      </c>
      <c r="L104" s="410">
        <f t="shared" si="8"/>
        <v>5400.5379999999996</v>
      </c>
      <c r="M104" s="427"/>
      <c r="N104" s="311">
        <v>2318.2224500000002</v>
      </c>
      <c r="O104" s="311"/>
    </row>
    <row r="105" spans="1:15" x14ac:dyDescent="0.2">
      <c r="A105" s="386">
        <f t="shared" ref="A105:A136" si="10">A104+1</f>
        <v>91</v>
      </c>
      <c r="B105" s="386">
        <v>7</v>
      </c>
      <c r="C105" s="387" t="s">
        <v>221</v>
      </c>
      <c r="D105" s="398"/>
      <c r="E105" s="388"/>
      <c r="F105" s="398"/>
      <c r="G105" s="398"/>
      <c r="H105" s="398"/>
      <c r="I105" s="398"/>
      <c r="J105" s="398"/>
      <c r="K105" s="399">
        <f t="shared" si="7"/>
        <v>0</v>
      </c>
      <c r="L105" s="399">
        <f t="shared" si="8"/>
        <v>0</v>
      </c>
      <c r="M105" s="428"/>
      <c r="N105" s="51"/>
      <c r="O105" s="51"/>
    </row>
    <row r="106" spans="1:15" ht="24" x14ac:dyDescent="0.2">
      <c r="A106" s="55">
        <f t="shared" si="10"/>
        <v>92</v>
      </c>
      <c r="B106" s="55">
        <v>7.1</v>
      </c>
      <c r="C106" s="56" t="s">
        <v>50</v>
      </c>
      <c r="D106" s="401">
        <v>2500</v>
      </c>
      <c r="E106" s="401">
        <v>2500</v>
      </c>
      <c r="F106" s="401">
        <v>2500</v>
      </c>
      <c r="G106" s="401">
        <v>2500</v>
      </c>
      <c r="H106" s="401">
        <v>2500</v>
      </c>
      <c r="I106" s="391"/>
      <c r="J106" s="401">
        <v>2500</v>
      </c>
      <c r="K106" s="391">
        <f t="shared" si="7"/>
        <v>2750</v>
      </c>
      <c r="L106" s="391">
        <f t="shared" si="8"/>
        <v>3162.5</v>
      </c>
      <c r="M106" s="393"/>
      <c r="N106" s="51"/>
      <c r="O106" s="51"/>
    </row>
    <row r="107" spans="1:15" ht="24" x14ac:dyDescent="0.2">
      <c r="A107" s="55">
        <f t="shared" si="10"/>
        <v>93</v>
      </c>
      <c r="B107" s="55">
        <v>7.2</v>
      </c>
      <c r="C107" s="56" t="s">
        <v>204</v>
      </c>
      <c r="D107" s="391"/>
      <c r="E107" s="402"/>
      <c r="F107" s="391"/>
      <c r="G107" s="391"/>
      <c r="H107" s="391"/>
      <c r="I107" s="391"/>
      <c r="J107" s="391"/>
      <c r="K107" s="391">
        <f t="shared" si="7"/>
        <v>0</v>
      </c>
      <c r="L107" s="391">
        <f t="shared" si="8"/>
        <v>0</v>
      </c>
      <c r="M107" s="393"/>
      <c r="N107" s="51"/>
      <c r="O107" s="51"/>
    </row>
    <row r="108" spans="1:15" x14ac:dyDescent="0.2">
      <c r="A108" s="55">
        <f t="shared" si="10"/>
        <v>94</v>
      </c>
      <c r="B108" s="55">
        <v>7.3</v>
      </c>
      <c r="C108" s="56" t="s">
        <v>51</v>
      </c>
      <c r="D108" s="429">
        <v>550</v>
      </c>
      <c r="E108" s="429">
        <v>550</v>
      </c>
      <c r="F108" s="429">
        <v>550</v>
      </c>
      <c r="G108" s="429">
        <v>550</v>
      </c>
      <c r="H108" s="429">
        <v>950</v>
      </c>
      <c r="I108" s="391"/>
      <c r="J108" s="429">
        <v>950</v>
      </c>
      <c r="K108" s="391">
        <f t="shared" si="7"/>
        <v>1045</v>
      </c>
      <c r="L108" s="391">
        <f t="shared" si="8"/>
        <v>1201.75</v>
      </c>
      <c r="M108" s="393"/>
      <c r="N108" s="51"/>
      <c r="O108" s="51"/>
    </row>
    <row r="109" spans="1:15" x14ac:dyDescent="0.2">
      <c r="A109" s="55">
        <f t="shared" si="10"/>
        <v>95</v>
      </c>
      <c r="B109" s="55">
        <v>7.4</v>
      </c>
      <c r="C109" s="56" t="s">
        <v>52</v>
      </c>
      <c r="D109" s="391"/>
      <c r="E109" s="51"/>
      <c r="F109" s="391"/>
      <c r="G109" s="391"/>
      <c r="H109" s="391"/>
      <c r="I109" s="391"/>
      <c r="J109" s="391"/>
      <c r="K109" s="391">
        <f t="shared" si="7"/>
        <v>0</v>
      </c>
      <c r="L109" s="391">
        <f t="shared" si="8"/>
        <v>0</v>
      </c>
      <c r="M109" s="393"/>
      <c r="N109" s="51"/>
      <c r="O109" s="51"/>
    </row>
    <row r="110" spans="1:15" ht="24" x14ac:dyDescent="0.2">
      <c r="A110" s="55">
        <f t="shared" si="10"/>
        <v>96</v>
      </c>
      <c r="B110" s="55">
        <v>7.5</v>
      </c>
      <c r="C110" s="56" t="s">
        <v>53</v>
      </c>
      <c r="D110" s="391">
        <v>1700</v>
      </c>
      <c r="E110" s="402">
        <v>1700</v>
      </c>
      <c r="F110" s="391">
        <v>1700</v>
      </c>
      <c r="G110" s="391">
        <v>1700</v>
      </c>
      <c r="H110" s="391">
        <v>1700</v>
      </c>
      <c r="I110" s="391"/>
      <c r="J110" s="391">
        <v>1700</v>
      </c>
      <c r="K110" s="391">
        <f t="shared" si="7"/>
        <v>1870</v>
      </c>
      <c r="L110" s="391">
        <f t="shared" si="8"/>
        <v>2150.5</v>
      </c>
      <c r="M110" s="393"/>
      <c r="N110" s="51"/>
      <c r="O110" s="51"/>
    </row>
    <row r="111" spans="1:15" ht="24" x14ac:dyDescent="0.2">
      <c r="A111" s="55">
        <f t="shared" si="10"/>
        <v>97</v>
      </c>
      <c r="B111" s="55">
        <v>7.6</v>
      </c>
      <c r="C111" s="56" t="s">
        <v>204</v>
      </c>
      <c r="D111" s="391">
        <v>0</v>
      </c>
      <c r="E111" s="402">
        <v>0</v>
      </c>
      <c r="F111" s="391">
        <v>0</v>
      </c>
      <c r="G111" s="391">
        <v>0</v>
      </c>
      <c r="H111" s="391">
        <v>0</v>
      </c>
      <c r="I111" s="391"/>
      <c r="J111" s="391">
        <v>0</v>
      </c>
      <c r="K111" s="391">
        <f t="shared" si="7"/>
        <v>0</v>
      </c>
      <c r="L111" s="391">
        <f t="shared" si="8"/>
        <v>0</v>
      </c>
      <c r="M111" s="393"/>
      <c r="N111" s="51"/>
      <c r="O111" s="51"/>
    </row>
    <row r="112" spans="1:15" x14ac:dyDescent="0.2">
      <c r="A112" s="55">
        <f t="shared" si="10"/>
        <v>98</v>
      </c>
      <c r="B112" s="55">
        <v>7.7</v>
      </c>
      <c r="C112" s="56" t="s">
        <v>54</v>
      </c>
      <c r="D112" s="391">
        <v>300</v>
      </c>
      <c r="E112" s="402">
        <v>300</v>
      </c>
      <c r="F112" s="391">
        <v>300</v>
      </c>
      <c r="G112" s="391">
        <v>300</v>
      </c>
      <c r="H112" s="391">
        <v>720</v>
      </c>
      <c r="I112" s="391"/>
      <c r="J112" s="391">
        <v>720</v>
      </c>
      <c r="K112" s="391">
        <f t="shared" si="7"/>
        <v>792</v>
      </c>
      <c r="L112" s="391">
        <f t="shared" si="8"/>
        <v>910.8</v>
      </c>
      <c r="M112" s="393"/>
      <c r="N112" s="51"/>
      <c r="O112" s="51"/>
    </row>
    <row r="113" spans="1:15" x14ac:dyDescent="0.2">
      <c r="A113" s="55">
        <f t="shared" si="10"/>
        <v>99</v>
      </c>
      <c r="B113" s="55">
        <v>7.8</v>
      </c>
      <c r="C113" s="403" t="s">
        <v>55</v>
      </c>
      <c r="D113" s="391"/>
      <c r="E113" s="402"/>
      <c r="F113" s="391"/>
      <c r="G113" s="391"/>
      <c r="H113" s="391"/>
      <c r="I113" s="391"/>
      <c r="J113" s="391"/>
      <c r="K113" s="391">
        <f t="shared" si="7"/>
        <v>0</v>
      </c>
      <c r="L113" s="391">
        <f t="shared" si="8"/>
        <v>0</v>
      </c>
      <c r="M113" s="393"/>
      <c r="N113" s="51"/>
      <c r="O113" s="51"/>
    </row>
    <row r="114" spans="1:15" x14ac:dyDescent="0.2">
      <c r="A114" s="55">
        <f t="shared" si="10"/>
        <v>100</v>
      </c>
      <c r="B114" s="55">
        <v>7.9</v>
      </c>
      <c r="C114" s="56" t="s">
        <v>56</v>
      </c>
      <c r="D114" s="402">
        <v>0</v>
      </c>
      <c r="E114" s="402">
        <v>0</v>
      </c>
      <c r="F114" s="402">
        <v>0</v>
      </c>
      <c r="G114" s="402">
        <v>0</v>
      </c>
      <c r="H114" s="402">
        <v>0</v>
      </c>
      <c r="I114" s="391"/>
      <c r="J114" s="402">
        <v>0</v>
      </c>
      <c r="K114" s="391">
        <f t="shared" si="7"/>
        <v>0</v>
      </c>
      <c r="L114" s="391">
        <f t="shared" si="8"/>
        <v>0</v>
      </c>
      <c r="M114" s="393"/>
      <c r="N114" s="51"/>
      <c r="O114" s="51"/>
    </row>
    <row r="115" spans="1:15" x14ac:dyDescent="0.2">
      <c r="A115" s="55">
        <f t="shared" si="10"/>
        <v>101</v>
      </c>
      <c r="B115" s="55">
        <v>7.1</v>
      </c>
      <c r="C115" s="56" t="s">
        <v>57</v>
      </c>
      <c r="D115" s="402">
        <v>0</v>
      </c>
      <c r="E115" s="402">
        <v>0</v>
      </c>
      <c r="F115" s="402">
        <v>0</v>
      </c>
      <c r="G115" s="402">
        <v>0</v>
      </c>
      <c r="H115" s="402">
        <v>0</v>
      </c>
      <c r="I115" s="391"/>
      <c r="J115" s="402">
        <v>0</v>
      </c>
      <c r="K115" s="391">
        <f t="shared" si="7"/>
        <v>0</v>
      </c>
      <c r="L115" s="391">
        <f t="shared" si="8"/>
        <v>0</v>
      </c>
      <c r="M115" s="393"/>
      <c r="N115" s="51"/>
      <c r="O115" s="51"/>
    </row>
    <row r="116" spans="1:15" x14ac:dyDescent="0.2">
      <c r="A116" s="55">
        <f t="shared" si="10"/>
        <v>102</v>
      </c>
      <c r="B116" s="55">
        <v>7.11</v>
      </c>
      <c r="C116" s="403" t="s">
        <v>58</v>
      </c>
      <c r="D116" s="402">
        <v>0</v>
      </c>
      <c r="E116" s="402">
        <v>0</v>
      </c>
      <c r="F116" s="402">
        <v>0</v>
      </c>
      <c r="G116" s="402">
        <v>0</v>
      </c>
      <c r="H116" s="402">
        <v>0</v>
      </c>
      <c r="I116" s="391"/>
      <c r="J116" s="402">
        <v>0</v>
      </c>
      <c r="K116" s="391">
        <f t="shared" si="7"/>
        <v>0</v>
      </c>
      <c r="L116" s="391">
        <f t="shared" si="8"/>
        <v>0</v>
      </c>
      <c r="M116" s="393"/>
      <c r="N116" s="51"/>
      <c r="O116" s="51"/>
    </row>
    <row r="117" spans="1:15" ht="24" customHeight="1" x14ac:dyDescent="0.2">
      <c r="A117" s="55">
        <f t="shared" si="10"/>
        <v>103</v>
      </c>
      <c r="B117" s="597" t="s">
        <v>59</v>
      </c>
      <c r="C117" s="598"/>
      <c r="D117" s="396">
        <v>14287.5</v>
      </c>
      <c r="E117" s="405">
        <v>14220.798000000001</v>
      </c>
      <c r="F117" s="396">
        <v>14287.5</v>
      </c>
      <c r="G117" s="396">
        <f>+F117-N117</f>
        <v>8124.0919999999996</v>
      </c>
      <c r="H117" s="397">
        <v>21800</v>
      </c>
      <c r="I117" s="430"/>
      <c r="J117" s="397">
        <v>21800</v>
      </c>
      <c r="K117" s="412">
        <f t="shared" si="7"/>
        <v>23980</v>
      </c>
      <c r="L117" s="412">
        <f t="shared" si="8"/>
        <v>27577</v>
      </c>
      <c r="M117" s="393"/>
      <c r="N117" s="51">
        <v>6163.4080000000004</v>
      </c>
      <c r="O117" s="51"/>
    </row>
    <row r="118" spans="1:15" x14ac:dyDescent="0.2">
      <c r="A118" s="386">
        <f t="shared" si="10"/>
        <v>104</v>
      </c>
      <c r="B118" s="386">
        <v>8</v>
      </c>
      <c r="C118" s="387" t="s">
        <v>222</v>
      </c>
      <c r="D118" s="398"/>
      <c r="E118" s="388"/>
      <c r="F118" s="398"/>
      <c r="G118" s="398"/>
      <c r="H118" s="398"/>
      <c r="I118" s="398"/>
      <c r="J118" s="398"/>
      <c r="K118" s="399">
        <f t="shared" si="7"/>
        <v>0</v>
      </c>
      <c r="L118" s="399">
        <f t="shared" si="8"/>
        <v>0</v>
      </c>
      <c r="M118" s="400"/>
      <c r="N118" s="51"/>
      <c r="O118" s="51"/>
    </row>
    <row r="119" spans="1:15" x14ac:dyDescent="0.2">
      <c r="A119" s="55">
        <f t="shared" si="10"/>
        <v>105</v>
      </c>
      <c r="B119" s="55">
        <v>8.1</v>
      </c>
      <c r="C119" s="56" t="s">
        <v>60</v>
      </c>
      <c r="D119" s="402">
        <v>158</v>
      </c>
      <c r="E119" s="402">
        <v>158</v>
      </c>
      <c r="F119" s="402">
        <v>158</v>
      </c>
      <c r="G119" s="402">
        <v>158</v>
      </c>
      <c r="H119" s="402">
        <v>188</v>
      </c>
      <c r="I119" s="391"/>
      <c r="J119" s="402">
        <v>188</v>
      </c>
      <c r="K119" s="391">
        <f t="shared" si="7"/>
        <v>206.8</v>
      </c>
      <c r="L119" s="391">
        <f t="shared" si="8"/>
        <v>237.82000000000002</v>
      </c>
      <c r="M119" s="393"/>
      <c r="N119" s="51"/>
      <c r="O119" s="51"/>
    </row>
    <row r="120" spans="1:15" x14ac:dyDescent="0.2">
      <c r="A120" s="55">
        <f t="shared" si="10"/>
        <v>106</v>
      </c>
      <c r="B120" s="55">
        <v>8.1999999999999993</v>
      </c>
      <c r="C120" s="56" t="s">
        <v>61</v>
      </c>
      <c r="D120" s="402">
        <v>0</v>
      </c>
      <c r="E120" s="402">
        <v>0</v>
      </c>
      <c r="F120" s="402">
        <v>0</v>
      </c>
      <c r="G120" s="402">
        <v>0</v>
      </c>
      <c r="H120" s="402">
        <v>0</v>
      </c>
      <c r="I120" s="391"/>
      <c r="J120" s="402">
        <v>0</v>
      </c>
      <c r="K120" s="391">
        <f t="shared" si="7"/>
        <v>0</v>
      </c>
      <c r="L120" s="391">
        <f t="shared" si="8"/>
        <v>0</v>
      </c>
      <c r="M120" s="393"/>
      <c r="N120" s="51"/>
      <c r="O120" s="51"/>
    </row>
    <row r="121" spans="1:15" x14ac:dyDescent="0.2">
      <c r="A121" s="55">
        <f t="shared" si="10"/>
        <v>107</v>
      </c>
      <c r="B121" s="55">
        <v>8.3000000000000007</v>
      </c>
      <c r="C121" s="56" t="s">
        <v>62</v>
      </c>
      <c r="D121" s="402">
        <v>158</v>
      </c>
      <c r="E121" s="402">
        <v>158</v>
      </c>
      <c r="F121" s="402">
        <v>158</v>
      </c>
      <c r="G121" s="402">
        <v>158</v>
      </c>
      <c r="H121" s="402">
        <v>188</v>
      </c>
      <c r="I121" s="391"/>
      <c r="J121" s="402">
        <v>188</v>
      </c>
      <c r="K121" s="391">
        <f t="shared" si="7"/>
        <v>206.8</v>
      </c>
      <c r="L121" s="391">
        <f t="shared" si="8"/>
        <v>237.82000000000002</v>
      </c>
      <c r="M121" s="393"/>
      <c r="N121" s="51"/>
      <c r="O121" s="51"/>
    </row>
    <row r="122" spans="1:15" x14ac:dyDescent="0.2">
      <c r="A122" s="55">
        <f t="shared" si="10"/>
        <v>108</v>
      </c>
      <c r="B122" s="55">
        <v>8.4</v>
      </c>
      <c r="C122" s="56" t="s">
        <v>63</v>
      </c>
      <c r="D122" s="402">
        <v>113</v>
      </c>
      <c r="E122" s="402">
        <v>113</v>
      </c>
      <c r="F122" s="402">
        <v>113</v>
      </c>
      <c r="G122" s="402">
        <v>113</v>
      </c>
      <c r="H122" s="402">
        <v>113</v>
      </c>
      <c r="I122" s="391"/>
      <c r="J122" s="402">
        <v>113</v>
      </c>
      <c r="K122" s="391">
        <f t="shared" si="7"/>
        <v>124.3</v>
      </c>
      <c r="L122" s="391">
        <f t="shared" si="8"/>
        <v>142.94499999999999</v>
      </c>
      <c r="M122" s="393"/>
      <c r="N122" s="51"/>
      <c r="O122" s="51"/>
    </row>
    <row r="123" spans="1:15" x14ac:dyDescent="0.2">
      <c r="A123" s="55">
        <f t="shared" si="10"/>
        <v>109</v>
      </c>
      <c r="B123" s="55">
        <v>8.5</v>
      </c>
      <c r="C123" s="56" t="s">
        <v>64</v>
      </c>
      <c r="D123" s="402">
        <v>0</v>
      </c>
      <c r="E123" s="402">
        <v>0</v>
      </c>
      <c r="F123" s="402">
        <v>0</v>
      </c>
      <c r="G123" s="402">
        <v>0</v>
      </c>
      <c r="H123" s="402">
        <v>0</v>
      </c>
      <c r="I123" s="391"/>
      <c r="J123" s="402">
        <v>0</v>
      </c>
      <c r="K123" s="391">
        <f t="shared" si="7"/>
        <v>0</v>
      </c>
      <c r="L123" s="391">
        <f t="shared" si="8"/>
        <v>0</v>
      </c>
      <c r="M123" s="393"/>
      <c r="N123" s="51"/>
      <c r="O123" s="51"/>
    </row>
    <row r="124" spans="1:15" x14ac:dyDescent="0.2">
      <c r="A124" s="55">
        <f t="shared" si="10"/>
        <v>110</v>
      </c>
      <c r="B124" s="55">
        <v>8.6</v>
      </c>
      <c r="C124" s="56" t="s">
        <v>65</v>
      </c>
      <c r="D124" s="402">
        <v>12</v>
      </c>
      <c r="E124" s="402">
        <v>12</v>
      </c>
      <c r="F124" s="402">
        <v>12</v>
      </c>
      <c r="G124" s="402">
        <v>12</v>
      </c>
      <c r="H124" s="402">
        <v>12</v>
      </c>
      <c r="I124" s="391"/>
      <c r="J124" s="402">
        <v>12</v>
      </c>
      <c r="K124" s="391">
        <f t="shared" si="7"/>
        <v>13.2</v>
      </c>
      <c r="L124" s="391">
        <f t="shared" si="8"/>
        <v>15.18</v>
      </c>
      <c r="M124" s="393"/>
      <c r="N124" s="51"/>
      <c r="O124" s="51"/>
    </row>
    <row r="125" spans="1:15" x14ac:dyDescent="0.2">
      <c r="A125" s="55">
        <f t="shared" si="10"/>
        <v>111</v>
      </c>
      <c r="B125" s="55">
        <v>8.6999999999999993</v>
      </c>
      <c r="C125" s="56" t="s">
        <v>61</v>
      </c>
      <c r="D125" s="402"/>
      <c r="E125" s="402"/>
      <c r="F125" s="402"/>
      <c r="G125" s="402"/>
      <c r="H125" s="402"/>
      <c r="I125" s="391"/>
      <c r="J125" s="402"/>
      <c r="K125" s="391">
        <f t="shared" si="7"/>
        <v>0</v>
      </c>
      <c r="L125" s="391">
        <f t="shared" si="8"/>
        <v>0</v>
      </c>
      <c r="M125" s="393"/>
      <c r="N125" s="51"/>
      <c r="O125" s="51"/>
    </row>
    <row r="126" spans="1:15" x14ac:dyDescent="0.2">
      <c r="A126" s="55">
        <f t="shared" si="10"/>
        <v>112</v>
      </c>
      <c r="B126" s="55">
        <v>8.8000000000000007</v>
      </c>
      <c r="C126" s="56" t="s">
        <v>62</v>
      </c>
      <c r="D126" s="402">
        <v>7</v>
      </c>
      <c r="E126" s="402">
        <v>7</v>
      </c>
      <c r="F126" s="402">
        <v>7</v>
      </c>
      <c r="G126" s="402">
        <v>7</v>
      </c>
      <c r="H126" s="402">
        <v>7</v>
      </c>
      <c r="I126" s="391"/>
      <c r="J126" s="402">
        <v>7</v>
      </c>
      <c r="K126" s="391">
        <f t="shared" si="7"/>
        <v>7.7</v>
      </c>
      <c r="L126" s="391">
        <f t="shared" si="8"/>
        <v>8.8550000000000004</v>
      </c>
      <c r="M126" s="393"/>
      <c r="N126" s="51"/>
      <c r="O126" s="51"/>
    </row>
    <row r="127" spans="1:15" x14ac:dyDescent="0.2">
      <c r="A127" s="55">
        <f t="shared" si="10"/>
        <v>113</v>
      </c>
      <c r="B127" s="55">
        <v>8.9</v>
      </c>
      <c r="C127" s="56" t="s">
        <v>63</v>
      </c>
      <c r="D127" s="402">
        <v>5</v>
      </c>
      <c r="E127" s="402">
        <v>5</v>
      </c>
      <c r="F127" s="402">
        <v>5</v>
      </c>
      <c r="G127" s="402">
        <v>5</v>
      </c>
      <c r="H127" s="402">
        <v>5</v>
      </c>
      <c r="I127" s="391"/>
      <c r="J127" s="402">
        <v>5</v>
      </c>
      <c r="K127" s="391">
        <f t="shared" si="7"/>
        <v>5.5</v>
      </c>
      <c r="L127" s="391">
        <f t="shared" si="8"/>
        <v>6.3250000000000002</v>
      </c>
      <c r="M127" s="393"/>
      <c r="N127" s="51"/>
      <c r="O127" s="51"/>
    </row>
    <row r="128" spans="1:15" x14ac:dyDescent="0.2">
      <c r="A128" s="55">
        <f t="shared" si="10"/>
        <v>114</v>
      </c>
      <c r="B128" s="55">
        <v>8.1</v>
      </c>
      <c r="C128" s="56" t="s">
        <v>64</v>
      </c>
      <c r="D128" s="402"/>
      <c r="E128" s="402"/>
      <c r="F128" s="402"/>
      <c r="G128" s="402"/>
      <c r="H128" s="402"/>
      <c r="I128" s="391"/>
      <c r="J128" s="402"/>
      <c r="K128" s="391">
        <f t="shared" si="7"/>
        <v>0</v>
      </c>
      <c r="L128" s="391">
        <f t="shared" si="8"/>
        <v>0</v>
      </c>
      <c r="M128" s="393"/>
      <c r="N128" s="51"/>
      <c r="O128" s="51"/>
    </row>
    <row r="129" spans="1:15" x14ac:dyDescent="0.2">
      <c r="A129" s="55">
        <f t="shared" si="10"/>
        <v>115</v>
      </c>
      <c r="B129" s="55">
        <v>8.11</v>
      </c>
      <c r="C129" s="56" t="s">
        <v>66</v>
      </c>
      <c r="D129" s="401">
        <v>1671</v>
      </c>
      <c r="E129" s="401">
        <v>1671</v>
      </c>
      <c r="F129" s="401">
        <v>1671</v>
      </c>
      <c r="G129" s="401">
        <v>1671</v>
      </c>
      <c r="H129" s="401">
        <v>1671</v>
      </c>
      <c r="I129" s="391"/>
      <c r="J129" s="401">
        <v>1671</v>
      </c>
      <c r="K129" s="391">
        <f t="shared" si="7"/>
        <v>1838.1</v>
      </c>
      <c r="L129" s="391">
        <f t="shared" si="8"/>
        <v>2113.8150000000001</v>
      </c>
      <c r="M129" s="393"/>
      <c r="N129" s="51"/>
      <c r="O129" s="51"/>
    </row>
    <row r="130" spans="1:15" x14ac:dyDescent="0.2">
      <c r="A130" s="55">
        <f t="shared" si="10"/>
        <v>116</v>
      </c>
      <c r="B130" s="55">
        <v>8.1199999999999992</v>
      </c>
      <c r="C130" s="56" t="s">
        <v>67</v>
      </c>
      <c r="D130" s="402"/>
      <c r="E130" s="402"/>
      <c r="F130" s="402"/>
      <c r="G130" s="402"/>
      <c r="H130" s="402"/>
      <c r="I130" s="391"/>
      <c r="J130" s="402"/>
      <c r="K130" s="391">
        <f t="shared" si="7"/>
        <v>0</v>
      </c>
      <c r="L130" s="391">
        <f t="shared" si="8"/>
        <v>0</v>
      </c>
      <c r="M130" s="393"/>
      <c r="N130" s="51"/>
      <c r="O130" s="51"/>
    </row>
    <row r="131" spans="1:15" x14ac:dyDescent="0.2">
      <c r="A131" s="55">
        <f t="shared" si="10"/>
        <v>117</v>
      </c>
      <c r="B131" s="55">
        <v>8.1300000000000008</v>
      </c>
      <c r="C131" s="56" t="s">
        <v>68</v>
      </c>
      <c r="D131" s="402">
        <v>1106</v>
      </c>
      <c r="E131" s="402">
        <v>1106</v>
      </c>
      <c r="F131" s="402">
        <v>1106</v>
      </c>
      <c r="G131" s="402">
        <v>1106</v>
      </c>
      <c r="H131" s="402">
        <v>1106</v>
      </c>
      <c r="I131" s="391"/>
      <c r="J131" s="402">
        <v>1106</v>
      </c>
      <c r="K131" s="391">
        <f t="shared" si="7"/>
        <v>1216.5999999999999</v>
      </c>
      <c r="L131" s="391">
        <f t="shared" si="8"/>
        <v>1399.09</v>
      </c>
      <c r="M131" s="393"/>
      <c r="N131" s="51"/>
      <c r="O131" s="51"/>
    </row>
    <row r="132" spans="1:15" x14ac:dyDescent="0.2">
      <c r="A132" s="55">
        <f t="shared" si="10"/>
        <v>118</v>
      </c>
      <c r="B132" s="55">
        <v>8.14</v>
      </c>
      <c r="C132" s="56" t="s">
        <v>63</v>
      </c>
      <c r="D132" s="402">
        <v>565</v>
      </c>
      <c r="E132" s="402">
        <v>565</v>
      </c>
      <c r="F132" s="402">
        <v>565</v>
      </c>
      <c r="G132" s="402">
        <v>565</v>
      </c>
      <c r="H132" s="402">
        <v>565</v>
      </c>
      <c r="I132" s="391"/>
      <c r="J132" s="402">
        <v>565</v>
      </c>
      <c r="K132" s="391">
        <f t="shared" si="7"/>
        <v>621.5</v>
      </c>
      <c r="L132" s="391">
        <f t="shared" si="8"/>
        <v>714.72500000000002</v>
      </c>
      <c r="M132" s="393"/>
      <c r="N132" s="51"/>
      <c r="O132" s="51"/>
    </row>
    <row r="133" spans="1:15" x14ac:dyDescent="0.2">
      <c r="A133" s="55">
        <f t="shared" si="10"/>
        <v>119</v>
      </c>
      <c r="B133" s="55">
        <v>8.15</v>
      </c>
      <c r="C133" s="56" t="s">
        <v>64</v>
      </c>
      <c r="D133" s="402"/>
      <c r="E133" s="402"/>
      <c r="F133" s="402"/>
      <c r="G133" s="402"/>
      <c r="H133" s="402"/>
      <c r="I133" s="391"/>
      <c r="J133" s="402"/>
      <c r="K133" s="391">
        <f t="shared" si="7"/>
        <v>0</v>
      </c>
      <c r="L133" s="391">
        <f t="shared" si="8"/>
        <v>0</v>
      </c>
      <c r="M133" s="393"/>
      <c r="N133" s="51"/>
      <c r="O133" s="51"/>
    </row>
    <row r="134" spans="1:15" ht="24" x14ac:dyDescent="0.2">
      <c r="A134" s="55">
        <f t="shared" si="10"/>
        <v>120</v>
      </c>
      <c r="B134" s="55">
        <v>8.16</v>
      </c>
      <c r="C134" s="56" t="s">
        <v>69</v>
      </c>
      <c r="D134" s="402">
        <v>15.5</v>
      </c>
      <c r="E134" s="402">
        <v>15.5</v>
      </c>
      <c r="F134" s="402">
        <v>15.5</v>
      </c>
      <c r="G134" s="402">
        <v>15.5</v>
      </c>
      <c r="H134" s="402">
        <v>15.5</v>
      </c>
      <c r="I134" s="391"/>
      <c r="J134" s="402">
        <v>15.5</v>
      </c>
      <c r="K134" s="391">
        <f t="shared" si="7"/>
        <v>17.05</v>
      </c>
      <c r="L134" s="391">
        <f t="shared" si="8"/>
        <v>19.607500000000002</v>
      </c>
      <c r="M134" s="393"/>
      <c r="N134" s="51"/>
      <c r="O134" s="51"/>
    </row>
    <row r="135" spans="1:15" x14ac:dyDescent="0.2">
      <c r="A135" s="55">
        <f t="shared" si="10"/>
        <v>121</v>
      </c>
      <c r="B135" s="55">
        <v>8.17</v>
      </c>
      <c r="C135" s="56" t="s">
        <v>61</v>
      </c>
      <c r="D135" s="402"/>
      <c r="E135" s="402"/>
      <c r="F135" s="402"/>
      <c r="G135" s="402"/>
      <c r="H135" s="402"/>
      <c r="I135" s="391"/>
      <c r="J135" s="402"/>
      <c r="K135" s="391">
        <f t="shared" si="7"/>
        <v>0</v>
      </c>
      <c r="L135" s="391">
        <f t="shared" si="8"/>
        <v>0</v>
      </c>
      <c r="M135" s="393"/>
      <c r="N135" s="51"/>
      <c r="O135" s="51"/>
    </row>
    <row r="136" spans="1:15" x14ac:dyDescent="0.2">
      <c r="A136" s="55">
        <f t="shared" si="10"/>
        <v>122</v>
      </c>
      <c r="B136" s="55">
        <v>8.18</v>
      </c>
      <c r="C136" s="56" t="s">
        <v>62</v>
      </c>
      <c r="D136" s="402">
        <v>15.5</v>
      </c>
      <c r="E136" s="402">
        <v>15.5</v>
      </c>
      <c r="F136" s="402">
        <v>15.5</v>
      </c>
      <c r="G136" s="402">
        <v>15.5</v>
      </c>
      <c r="H136" s="402">
        <v>15.5</v>
      </c>
      <c r="I136" s="391"/>
      <c r="J136" s="402">
        <v>15.5</v>
      </c>
      <c r="K136" s="391">
        <f t="shared" si="7"/>
        <v>17.05</v>
      </c>
      <c r="L136" s="391">
        <f t="shared" si="8"/>
        <v>19.607500000000002</v>
      </c>
      <c r="M136" s="393"/>
      <c r="N136" s="51"/>
      <c r="O136" s="51"/>
    </row>
    <row r="137" spans="1:15" x14ac:dyDescent="0.2">
      <c r="A137" s="55">
        <f t="shared" ref="A137:A173" si="11">A136+1</f>
        <v>123</v>
      </c>
      <c r="B137" s="55">
        <v>8.19</v>
      </c>
      <c r="C137" s="56" t="s">
        <v>63</v>
      </c>
      <c r="D137" s="402"/>
      <c r="E137" s="402"/>
      <c r="F137" s="402"/>
      <c r="G137" s="402"/>
      <c r="H137" s="402"/>
      <c r="I137" s="391"/>
      <c r="J137" s="402"/>
      <c r="K137" s="391">
        <f t="shared" si="7"/>
        <v>0</v>
      </c>
      <c r="L137" s="391">
        <f t="shared" si="8"/>
        <v>0</v>
      </c>
      <c r="M137" s="393"/>
      <c r="N137" s="51"/>
      <c r="O137" s="51"/>
    </row>
    <row r="138" spans="1:15" x14ac:dyDescent="0.2">
      <c r="A138" s="55">
        <f t="shared" si="11"/>
        <v>124</v>
      </c>
      <c r="B138" s="55">
        <v>8.1999999999999993</v>
      </c>
      <c r="C138" s="56" t="s">
        <v>64</v>
      </c>
      <c r="D138" s="402"/>
      <c r="E138" s="402"/>
      <c r="F138" s="402"/>
      <c r="G138" s="402"/>
      <c r="H138" s="402"/>
      <c r="I138" s="391"/>
      <c r="J138" s="402"/>
      <c r="K138" s="391">
        <f t="shared" si="7"/>
        <v>0</v>
      </c>
      <c r="L138" s="391">
        <f t="shared" si="8"/>
        <v>0</v>
      </c>
      <c r="M138" s="393"/>
      <c r="N138" s="51"/>
      <c r="O138" s="51"/>
    </row>
    <row r="139" spans="1:15" x14ac:dyDescent="0.2">
      <c r="A139" s="55">
        <f t="shared" si="11"/>
        <v>125</v>
      </c>
      <c r="B139" s="55">
        <v>8.2100000000000009</v>
      </c>
      <c r="C139" s="403" t="s">
        <v>70</v>
      </c>
      <c r="D139" s="402">
        <v>62027.7</v>
      </c>
      <c r="E139" s="402">
        <v>62027.7</v>
      </c>
      <c r="F139" s="402">
        <v>62027.7</v>
      </c>
      <c r="G139" s="402">
        <v>62027.7</v>
      </c>
      <c r="H139" s="402">
        <v>62027.7</v>
      </c>
      <c r="I139" s="391"/>
      <c r="J139" s="402">
        <v>62027.7</v>
      </c>
      <c r="K139" s="391">
        <f t="shared" si="7"/>
        <v>68230.47</v>
      </c>
      <c r="L139" s="391">
        <f t="shared" si="8"/>
        <v>78465.040500000003</v>
      </c>
      <c r="M139" s="393"/>
      <c r="N139" s="51"/>
      <c r="O139" s="51"/>
    </row>
    <row r="140" spans="1:15" x14ac:dyDescent="0.2">
      <c r="A140" s="55">
        <f t="shared" si="11"/>
        <v>126</v>
      </c>
      <c r="B140" s="55">
        <v>8.2200000000000006</v>
      </c>
      <c r="C140" s="56" t="s">
        <v>67</v>
      </c>
      <c r="D140" s="402"/>
      <c r="E140" s="402"/>
      <c r="F140" s="402"/>
      <c r="G140" s="402"/>
      <c r="H140" s="402"/>
      <c r="I140" s="391"/>
      <c r="J140" s="402"/>
      <c r="K140" s="391">
        <f t="shared" si="7"/>
        <v>0</v>
      </c>
      <c r="L140" s="391">
        <f t="shared" si="8"/>
        <v>0</v>
      </c>
      <c r="M140" s="393"/>
      <c r="N140" s="51"/>
      <c r="O140" s="51"/>
    </row>
    <row r="141" spans="1:15" x14ac:dyDescent="0.2">
      <c r="A141" s="55">
        <f t="shared" si="11"/>
        <v>127</v>
      </c>
      <c r="B141" s="55">
        <v>8.23</v>
      </c>
      <c r="C141" s="56" t="s">
        <v>68</v>
      </c>
      <c r="D141" s="402">
        <v>17143</v>
      </c>
      <c r="E141" s="402">
        <v>17143</v>
      </c>
      <c r="F141" s="402">
        <v>17143</v>
      </c>
      <c r="G141" s="402">
        <v>17143</v>
      </c>
      <c r="H141" s="402">
        <v>17143</v>
      </c>
      <c r="I141" s="391"/>
      <c r="J141" s="402">
        <v>17143</v>
      </c>
      <c r="K141" s="391">
        <f t="shared" si="7"/>
        <v>18857.3</v>
      </c>
      <c r="L141" s="391">
        <f t="shared" si="8"/>
        <v>21685.895</v>
      </c>
      <c r="M141" s="393"/>
      <c r="N141" s="51"/>
      <c r="O141" s="51"/>
    </row>
    <row r="142" spans="1:15" x14ac:dyDescent="0.2">
      <c r="A142" s="55">
        <f t="shared" si="11"/>
        <v>128</v>
      </c>
      <c r="B142" s="55">
        <v>8.24</v>
      </c>
      <c r="C142" s="56" t="s">
        <v>71</v>
      </c>
      <c r="D142" s="402">
        <v>8757.5</v>
      </c>
      <c r="E142" s="402">
        <v>8757.5</v>
      </c>
      <c r="F142" s="402">
        <v>8757.5</v>
      </c>
      <c r="G142" s="402">
        <v>8757.5</v>
      </c>
      <c r="H142" s="402">
        <v>8757.5</v>
      </c>
      <c r="I142" s="391"/>
      <c r="J142" s="402">
        <v>8757.5</v>
      </c>
      <c r="K142" s="391">
        <f t="shared" si="7"/>
        <v>9633.25</v>
      </c>
      <c r="L142" s="391">
        <f t="shared" si="8"/>
        <v>11078.237499999999</v>
      </c>
      <c r="M142" s="393"/>
      <c r="N142" s="51"/>
      <c r="O142" s="51"/>
    </row>
    <row r="143" spans="1:15" x14ac:dyDescent="0.2">
      <c r="A143" s="55">
        <f t="shared" si="11"/>
        <v>129</v>
      </c>
      <c r="B143" s="55">
        <v>8.25</v>
      </c>
      <c r="C143" s="56" t="s">
        <v>64</v>
      </c>
      <c r="D143" s="402"/>
      <c r="E143" s="402"/>
      <c r="F143" s="402"/>
      <c r="G143" s="402"/>
      <c r="H143" s="402"/>
      <c r="I143" s="391"/>
      <c r="J143" s="402"/>
      <c r="K143" s="391">
        <f t="shared" si="7"/>
        <v>0</v>
      </c>
      <c r="L143" s="391">
        <f t="shared" si="8"/>
        <v>0</v>
      </c>
      <c r="M143" s="393"/>
      <c r="N143" s="51"/>
      <c r="O143" s="51"/>
    </row>
    <row r="144" spans="1:15" ht="16.5" customHeight="1" x14ac:dyDescent="0.2">
      <c r="A144" s="55">
        <f t="shared" si="11"/>
        <v>130</v>
      </c>
      <c r="B144" s="55">
        <v>8.26</v>
      </c>
      <c r="C144" s="56" t="s">
        <v>72</v>
      </c>
      <c r="D144" s="402">
        <v>50</v>
      </c>
      <c r="E144" s="402">
        <v>50</v>
      </c>
      <c r="F144" s="402">
        <v>50</v>
      </c>
      <c r="G144" s="402">
        <v>50</v>
      </c>
      <c r="H144" s="402">
        <v>50</v>
      </c>
      <c r="I144" s="391"/>
      <c r="J144" s="402">
        <v>50</v>
      </c>
      <c r="K144" s="391">
        <f t="shared" si="7"/>
        <v>55</v>
      </c>
      <c r="L144" s="391">
        <f t="shared" si="8"/>
        <v>63.25</v>
      </c>
      <c r="M144" s="393"/>
      <c r="N144" s="51"/>
      <c r="O144" s="51"/>
    </row>
    <row r="145" spans="1:15" x14ac:dyDescent="0.2">
      <c r="A145" s="55">
        <f t="shared" si="11"/>
        <v>131</v>
      </c>
      <c r="B145" s="55">
        <v>8.27</v>
      </c>
      <c r="C145" s="56" t="s">
        <v>61</v>
      </c>
      <c r="D145" s="402"/>
      <c r="E145" s="402"/>
      <c r="F145" s="402"/>
      <c r="G145" s="402"/>
      <c r="H145" s="402"/>
      <c r="I145" s="391"/>
      <c r="J145" s="402"/>
      <c r="K145" s="391">
        <f t="shared" si="7"/>
        <v>0</v>
      </c>
      <c r="L145" s="391">
        <f t="shared" si="8"/>
        <v>0</v>
      </c>
      <c r="M145" s="393"/>
      <c r="N145" s="51"/>
      <c r="O145" s="51"/>
    </row>
    <row r="146" spans="1:15" x14ac:dyDescent="0.2">
      <c r="A146" s="55">
        <f t="shared" si="11"/>
        <v>132</v>
      </c>
      <c r="B146" s="55">
        <v>8.2799999999999994</v>
      </c>
      <c r="C146" s="56" t="s">
        <v>62</v>
      </c>
      <c r="D146" s="402">
        <v>15</v>
      </c>
      <c r="E146" s="402">
        <v>15</v>
      </c>
      <c r="F146" s="402">
        <v>15</v>
      </c>
      <c r="G146" s="402">
        <v>15</v>
      </c>
      <c r="H146" s="402">
        <v>15</v>
      </c>
      <c r="I146" s="391"/>
      <c r="J146" s="402">
        <v>15</v>
      </c>
      <c r="K146" s="391">
        <f t="shared" ref="K146:K209" si="12">(+J146*0.1)+J146</f>
        <v>16.5</v>
      </c>
      <c r="L146" s="391">
        <f t="shared" ref="L146:L209" si="13">(+K146*0.15)+K146</f>
        <v>18.975000000000001</v>
      </c>
      <c r="M146" s="393"/>
      <c r="N146" s="51"/>
      <c r="O146" s="51"/>
    </row>
    <row r="147" spans="1:15" x14ac:dyDescent="0.2">
      <c r="A147" s="55">
        <f t="shared" si="11"/>
        <v>133</v>
      </c>
      <c r="B147" s="55">
        <v>8.2899999999999991</v>
      </c>
      <c r="C147" s="56" t="s">
        <v>63</v>
      </c>
      <c r="D147" s="402">
        <v>50</v>
      </c>
      <c r="E147" s="402">
        <v>50</v>
      </c>
      <c r="F147" s="402">
        <v>50</v>
      </c>
      <c r="G147" s="402">
        <v>50</v>
      </c>
      <c r="H147" s="402">
        <v>50</v>
      </c>
      <c r="I147" s="391"/>
      <c r="J147" s="402">
        <v>50</v>
      </c>
      <c r="K147" s="391">
        <f t="shared" si="12"/>
        <v>55</v>
      </c>
      <c r="L147" s="391">
        <f t="shared" si="13"/>
        <v>63.25</v>
      </c>
      <c r="M147" s="393"/>
      <c r="N147" s="51"/>
      <c r="O147" s="51"/>
    </row>
    <row r="148" spans="1:15" x14ac:dyDescent="0.2">
      <c r="A148" s="55">
        <f t="shared" si="11"/>
        <v>134</v>
      </c>
      <c r="B148" s="55">
        <v>8.3000000000000007</v>
      </c>
      <c r="C148" s="56" t="s">
        <v>64</v>
      </c>
      <c r="D148" s="402">
        <v>50</v>
      </c>
      <c r="E148" s="402">
        <v>50</v>
      </c>
      <c r="F148" s="402">
        <v>50</v>
      </c>
      <c r="G148" s="402">
        <v>50</v>
      </c>
      <c r="H148" s="402">
        <v>50</v>
      </c>
      <c r="I148" s="391"/>
      <c r="J148" s="402">
        <v>50</v>
      </c>
      <c r="K148" s="391">
        <f t="shared" si="12"/>
        <v>55</v>
      </c>
      <c r="L148" s="391">
        <f t="shared" si="13"/>
        <v>63.25</v>
      </c>
      <c r="M148" s="393"/>
      <c r="N148" s="51"/>
      <c r="O148" s="51"/>
    </row>
    <row r="149" spans="1:15" x14ac:dyDescent="0.2">
      <c r="A149" s="55">
        <f t="shared" si="11"/>
        <v>135</v>
      </c>
      <c r="B149" s="55">
        <v>8.31</v>
      </c>
      <c r="C149" s="403" t="s">
        <v>73</v>
      </c>
      <c r="D149" s="402">
        <v>16540</v>
      </c>
      <c r="E149" s="402">
        <v>16540</v>
      </c>
      <c r="F149" s="402">
        <v>16540</v>
      </c>
      <c r="G149" s="402">
        <v>16540</v>
      </c>
      <c r="H149" s="402">
        <v>16540</v>
      </c>
      <c r="I149" s="391"/>
      <c r="J149" s="402">
        <v>16540</v>
      </c>
      <c r="K149" s="391">
        <f t="shared" si="12"/>
        <v>18194</v>
      </c>
      <c r="L149" s="391">
        <f t="shared" si="13"/>
        <v>20923.099999999999</v>
      </c>
      <c r="M149" s="393"/>
      <c r="N149" s="51"/>
      <c r="O149" s="51"/>
    </row>
    <row r="150" spans="1:15" x14ac:dyDescent="0.2">
      <c r="A150" s="55">
        <f t="shared" si="11"/>
        <v>136</v>
      </c>
      <c r="B150" s="55">
        <v>8.3199999999999896</v>
      </c>
      <c r="C150" s="56" t="s">
        <v>67</v>
      </c>
      <c r="D150" s="402"/>
      <c r="E150" s="402"/>
      <c r="F150" s="402"/>
      <c r="G150" s="402"/>
      <c r="H150" s="402"/>
      <c r="I150" s="391"/>
      <c r="J150" s="402"/>
      <c r="K150" s="391">
        <f t="shared" si="12"/>
        <v>0</v>
      </c>
      <c r="L150" s="391">
        <f t="shared" si="13"/>
        <v>0</v>
      </c>
      <c r="M150" s="393"/>
      <c r="N150" s="51"/>
      <c r="O150" s="51"/>
    </row>
    <row r="151" spans="1:15" x14ac:dyDescent="0.2">
      <c r="A151" s="55">
        <f t="shared" si="11"/>
        <v>137</v>
      </c>
      <c r="B151" s="55">
        <v>8.3299999999999894</v>
      </c>
      <c r="C151" s="56" t="s">
        <v>68</v>
      </c>
      <c r="D151" s="402"/>
      <c r="E151" s="402"/>
      <c r="F151" s="402"/>
      <c r="G151" s="402"/>
      <c r="H151" s="402"/>
      <c r="I151" s="391"/>
      <c r="J151" s="402"/>
      <c r="K151" s="391">
        <f t="shared" si="12"/>
        <v>0</v>
      </c>
      <c r="L151" s="391">
        <f t="shared" si="13"/>
        <v>0</v>
      </c>
      <c r="M151" s="393"/>
      <c r="N151" s="51"/>
      <c r="O151" s="51"/>
    </row>
    <row r="152" spans="1:15" x14ac:dyDescent="0.2">
      <c r="A152" s="55">
        <f t="shared" si="11"/>
        <v>138</v>
      </c>
      <c r="B152" s="55">
        <v>8.3399999999999892</v>
      </c>
      <c r="C152" s="56" t="s">
        <v>63</v>
      </c>
      <c r="D152" s="402"/>
      <c r="E152" s="402"/>
      <c r="F152" s="402"/>
      <c r="G152" s="402"/>
      <c r="H152" s="402"/>
      <c r="I152" s="391"/>
      <c r="J152" s="402"/>
      <c r="K152" s="391">
        <f t="shared" si="12"/>
        <v>0</v>
      </c>
      <c r="L152" s="391">
        <f t="shared" si="13"/>
        <v>0</v>
      </c>
      <c r="M152" s="393"/>
      <c r="N152" s="51"/>
      <c r="O152" s="51"/>
    </row>
    <row r="153" spans="1:15" x14ac:dyDescent="0.2">
      <c r="A153" s="55">
        <f t="shared" si="11"/>
        <v>139</v>
      </c>
      <c r="B153" s="55">
        <v>8.3499999999999908</v>
      </c>
      <c r="C153" s="56" t="s">
        <v>64</v>
      </c>
      <c r="D153" s="402"/>
      <c r="E153" s="402"/>
      <c r="F153" s="402"/>
      <c r="G153" s="402"/>
      <c r="H153" s="402"/>
      <c r="I153" s="391"/>
      <c r="J153" s="402"/>
      <c r="K153" s="391">
        <f t="shared" si="12"/>
        <v>0</v>
      </c>
      <c r="L153" s="391">
        <f t="shared" si="13"/>
        <v>0</v>
      </c>
      <c r="M153" s="393"/>
      <c r="N153" s="51"/>
      <c r="O153" s="51"/>
    </row>
    <row r="154" spans="1:15" x14ac:dyDescent="0.2">
      <c r="A154" s="55">
        <f t="shared" si="11"/>
        <v>140</v>
      </c>
      <c r="B154" s="55">
        <v>8.3599999999999905</v>
      </c>
      <c r="C154" s="403" t="s">
        <v>74</v>
      </c>
      <c r="D154" s="402">
        <v>45487.7</v>
      </c>
      <c r="E154" s="402">
        <v>45487.7</v>
      </c>
      <c r="F154" s="402">
        <v>45487.7</v>
      </c>
      <c r="G154" s="402">
        <v>45487.7</v>
      </c>
      <c r="H154" s="402">
        <v>45487.7</v>
      </c>
      <c r="I154" s="391"/>
      <c r="J154" s="402">
        <v>45487.7</v>
      </c>
      <c r="K154" s="391">
        <f t="shared" si="12"/>
        <v>50036.469999999994</v>
      </c>
      <c r="L154" s="391">
        <f t="shared" si="13"/>
        <v>57541.94049999999</v>
      </c>
      <c r="M154" s="393"/>
      <c r="N154" s="51"/>
      <c r="O154" s="51"/>
    </row>
    <row r="155" spans="1:15" x14ac:dyDescent="0.2">
      <c r="A155" s="55">
        <f t="shared" si="11"/>
        <v>141</v>
      </c>
      <c r="B155" s="55">
        <v>8.3699999999999903</v>
      </c>
      <c r="C155" s="56" t="s">
        <v>223</v>
      </c>
      <c r="D155" s="402"/>
      <c r="E155" s="402"/>
      <c r="F155" s="402"/>
      <c r="G155" s="402"/>
      <c r="H155" s="402"/>
      <c r="I155" s="391"/>
      <c r="J155" s="402"/>
      <c r="K155" s="391">
        <f t="shared" si="12"/>
        <v>0</v>
      </c>
      <c r="L155" s="391">
        <f t="shared" si="13"/>
        <v>0</v>
      </c>
      <c r="M155" s="393"/>
      <c r="N155" s="51"/>
      <c r="O155" s="51"/>
    </row>
    <row r="156" spans="1:15" x14ac:dyDescent="0.2">
      <c r="A156" s="55">
        <f t="shared" si="11"/>
        <v>142</v>
      </c>
      <c r="B156" s="55">
        <v>8.3799999999999901</v>
      </c>
      <c r="C156" s="56" t="s">
        <v>61</v>
      </c>
      <c r="D156" s="402"/>
      <c r="E156" s="402"/>
      <c r="F156" s="402"/>
      <c r="G156" s="402"/>
      <c r="H156" s="402"/>
      <c r="I156" s="391"/>
      <c r="J156" s="402"/>
      <c r="K156" s="391">
        <f t="shared" si="12"/>
        <v>0</v>
      </c>
      <c r="L156" s="391">
        <f t="shared" si="13"/>
        <v>0</v>
      </c>
      <c r="M156" s="393"/>
      <c r="N156" s="51"/>
      <c r="O156" s="51"/>
    </row>
    <row r="157" spans="1:15" x14ac:dyDescent="0.2">
      <c r="A157" s="55">
        <f t="shared" si="11"/>
        <v>143</v>
      </c>
      <c r="B157" s="55">
        <v>8.3899999999999899</v>
      </c>
      <c r="C157" s="56" t="s">
        <v>75</v>
      </c>
      <c r="D157" s="402"/>
      <c r="E157" s="402"/>
      <c r="F157" s="402"/>
      <c r="G157" s="402"/>
      <c r="H157" s="402"/>
      <c r="I157" s="391"/>
      <c r="J157" s="402"/>
      <c r="K157" s="391">
        <f t="shared" si="12"/>
        <v>0</v>
      </c>
      <c r="L157" s="391">
        <f t="shared" si="13"/>
        <v>0</v>
      </c>
      <c r="M157" s="393"/>
      <c r="N157" s="51"/>
      <c r="O157" s="51"/>
    </row>
    <row r="158" spans="1:15" x14ac:dyDescent="0.2">
      <c r="A158" s="55">
        <f t="shared" si="11"/>
        <v>144</v>
      </c>
      <c r="B158" s="55">
        <v>8.3999999999999897</v>
      </c>
      <c r="C158" s="56" t="s">
        <v>224</v>
      </c>
      <c r="D158" s="402"/>
      <c r="E158" s="402"/>
      <c r="F158" s="402"/>
      <c r="G158" s="402"/>
      <c r="H158" s="402"/>
      <c r="I158" s="391"/>
      <c r="J158" s="402"/>
      <c r="K158" s="391">
        <f t="shared" si="12"/>
        <v>0</v>
      </c>
      <c r="L158" s="391">
        <f t="shared" si="13"/>
        <v>0</v>
      </c>
      <c r="M158" s="393"/>
      <c r="N158" s="51"/>
      <c r="O158" s="51"/>
    </row>
    <row r="159" spans="1:15" x14ac:dyDescent="0.2">
      <c r="A159" s="55">
        <f t="shared" si="11"/>
        <v>145</v>
      </c>
      <c r="B159" s="55">
        <v>8.4099999999999895</v>
      </c>
      <c r="C159" s="56" t="s">
        <v>61</v>
      </c>
      <c r="D159" s="402"/>
      <c r="E159" s="402"/>
      <c r="F159" s="402"/>
      <c r="G159" s="402"/>
      <c r="H159" s="402"/>
      <c r="I159" s="391"/>
      <c r="J159" s="402"/>
      <c r="K159" s="391">
        <f t="shared" si="12"/>
        <v>0</v>
      </c>
      <c r="L159" s="391">
        <f t="shared" si="13"/>
        <v>0</v>
      </c>
      <c r="M159" s="393"/>
      <c r="N159" s="51"/>
      <c r="O159" s="51"/>
    </row>
    <row r="160" spans="1:15" x14ac:dyDescent="0.2">
      <c r="A160" s="55">
        <f t="shared" si="11"/>
        <v>146</v>
      </c>
      <c r="B160" s="55">
        <v>8.4199999999999893</v>
      </c>
      <c r="C160" s="56" t="s">
        <v>68</v>
      </c>
      <c r="D160" s="402"/>
      <c r="E160" s="402"/>
      <c r="F160" s="402"/>
      <c r="G160" s="402"/>
      <c r="H160" s="402"/>
      <c r="I160" s="391"/>
      <c r="J160" s="402"/>
      <c r="K160" s="391">
        <f t="shared" si="12"/>
        <v>0</v>
      </c>
      <c r="L160" s="391">
        <f t="shared" si="13"/>
        <v>0</v>
      </c>
      <c r="M160" s="393"/>
      <c r="N160" s="51"/>
      <c r="O160" s="51"/>
    </row>
    <row r="161" spans="1:15" x14ac:dyDescent="0.2">
      <c r="A161" s="55">
        <f t="shared" si="11"/>
        <v>147</v>
      </c>
      <c r="B161" s="55">
        <v>8.4299999999999908</v>
      </c>
      <c r="C161" s="56" t="s">
        <v>63</v>
      </c>
      <c r="D161" s="402"/>
      <c r="E161" s="402"/>
      <c r="F161" s="402"/>
      <c r="G161" s="402"/>
      <c r="H161" s="402"/>
      <c r="I161" s="391"/>
      <c r="J161" s="402"/>
      <c r="K161" s="391">
        <f t="shared" si="12"/>
        <v>0</v>
      </c>
      <c r="L161" s="391">
        <f t="shared" si="13"/>
        <v>0</v>
      </c>
      <c r="M161" s="393"/>
      <c r="N161" s="51"/>
      <c r="O161" s="51"/>
    </row>
    <row r="162" spans="1:15" x14ac:dyDescent="0.2">
      <c r="A162" s="55">
        <f t="shared" si="11"/>
        <v>148</v>
      </c>
      <c r="B162" s="55">
        <v>8.4399999999999906</v>
      </c>
      <c r="C162" s="56" t="s">
        <v>64</v>
      </c>
      <c r="D162" s="402"/>
      <c r="E162" s="402"/>
      <c r="F162" s="402"/>
      <c r="G162" s="402"/>
      <c r="H162" s="402"/>
      <c r="I162" s="391"/>
      <c r="J162" s="402"/>
      <c r="K162" s="391">
        <f t="shared" si="12"/>
        <v>0</v>
      </c>
      <c r="L162" s="391">
        <f t="shared" si="13"/>
        <v>0</v>
      </c>
      <c r="M162" s="393"/>
      <c r="N162" s="51"/>
      <c r="O162" s="51"/>
    </row>
    <row r="163" spans="1:15" x14ac:dyDescent="0.2">
      <c r="A163" s="55">
        <f t="shared" si="11"/>
        <v>149</v>
      </c>
      <c r="B163" s="55">
        <v>8.4499999999999904</v>
      </c>
      <c r="C163" s="56" t="s">
        <v>225</v>
      </c>
      <c r="D163" s="402">
        <v>45487.7</v>
      </c>
      <c r="E163" s="402">
        <v>45487.7</v>
      </c>
      <c r="F163" s="402">
        <v>45487.7</v>
      </c>
      <c r="G163" s="402">
        <v>45487.7</v>
      </c>
      <c r="H163" s="402">
        <v>45487.7</v>
      </c>
      <c r="I163" s="391"/>
      <c r="J163" s="402">
        <v>45487.7</v>
      </c>
      <c r="K163" s="391">
        <f t="shared" si="12"/>
        <v>50036.469999999994</v>
      </c>
      <c r="L163" s="391">
        <f t="shared" si="13"/>
        <v>57541.94049999999</v>
      </c>
      <c r="M163" s="393"/>
      <c r="N163" s="51"/>
      <c r="O163" s="51"/>
    </row>
    <row r="164" spans="1:15" x14ac:dyDescent="0.2">
      <c r="A164" s="55">
        <f t="shared" si="11"/>
        <v>150</v>
      </c>
      <c r="B164" s="55">
        <v>8.4599999999999902</v>
      </c>
      <c r="C164" s="56" t="s">
        <v>67</v>
      </c>
      <c r="D164" s="402"/>
      <c r="E164" s="402"/>
      <c r="F164" s="402"/>
      <c r="G164" s="402"/>
      <c r="H164" s="402"/>
      <c r="I164" s="391"/>
      <c r="J164" s="402"/>
      <c r="K164" s="391">
        <f t="shared" si="12"/>
        <v>0</v>
      </c>
      <c r="L164" s="391">
        <f t="shared" si="13"/>
        <v>0</v>
      </c>
      <c r="M164" s="393"/>
      <c r="N164" s="51"/>
      <c r="O164" s="51"/>
    </row>
    <row r="165" spans="1:15" x14ac:dyDescent="0.2">
      <c r="A165" s="55">
        <f t="shared" si="11"/>
        <v>151</v>
      </c>
      <c r="B165" s="55">
        <v>8.46999999999999</v>
      </c>
      <c r="C165" s="56" t="s">
        <v>68</v>
      </c>
      <c r="D165" s="402">
        <v>45487.7</v>
      </c>
      <c r="E165" s="402">
        <v>45487.7</v>
      </c>
      <c r="F165" s="402">
        <v>45487.7</v>
      </c>
      <c r="G165" s="402">
        <v>45487.7</v>
      </c>
      <c r="H165" s="402">
        <v>45487.7</v>
      </c>
      <c r="I165" s="391"/>
      <c r="J165" s="402">
        <v>45487.7</v>
      </c>
      <c r="K165" s="391">
        <f t="shared" si="12"/>
        <v>50036.469999999994</v>
      </c>
      <c r="L165" s="391">
        <f t="shared" si="13"/>
        <v>57541.94049999999</v>
      </c>
      <c r="M165" s="393"/>
      <c r="N165" s="51"/>
      <c r="O165" s="51"/>
    </row>
    <row r="166" spans="1:15" x14ac:dyDescent="0.2">
      <c r="A166" s="55">
        <f t="shared" si="11"/>
        <v>152</v>
      </c>
      <c r="B166" s="55">
        <v>8.4799999999999898</v>
      </c>
      <c r="C166" s="56" t="s">
        <v>63</v>
      </c>
      <c r="D166" s="402"/>
      <c r="E166" s="402"/>
      <c r="F166" s="402"/>
      <c r="G166" s="402"/>
      <c r="H166" s="402"/>
      <c r="I166" s="391"/>
      <c r="J166" s="402"/>
      <c r="K166" s="391">
        <f t="shared" si="12"/>
        <v>0</v>
      </c>
      <c r="L166" s="391">
        <f t="shared" si="13"/>
        <v>0</v>
      </c>
      <c r="M166" s="393"/>
      <c r="N166" s="51"/>
      <c r="O166" s="51"/>
    </row>
    <row r="167" spans="1:15" x14ac:dyDescent="0.2">
      <c r="A167" s="55">
        <f t="shared" si="11"/>
        <v>153</v>
      </c>
      <c r="B167" s="55">
        <v>8.4899999999999896</v>
      </c>
      <c r="C167" s="56" t="s">
        <v>64</v>
      </c>
      <c r="D167" s="402"/>
      <c r="E167" s="402"/>
      <c r="F167" s="402"/>
      <c r="G167" s="402"/>
      <c r="H167" s="402"/>
      <c r="I167" s="391"/>
      <c r="J167" s="402"/>
      <c r="K167" s="391">
        <f t="shared" si="12"/>
        <v>0</v>
      </c>
      <c r="L167" s="391">
        <f t="shared" si="13"/>
        <v>0</v>
      </c>
      <c r="M167" s="393"/>
      <c r="N167" s="51"/>
      <c r="O167" s="51"/>
    </row>
    <row r="168" spans="1:15" ht="24" x14ac:dyDescent="0.2">
      <c r="A168" s="55">
        <f t="shared" si="11"/>
        <v>154</v>
      </c>
      <c r="B168" s="416">
        <v>8.5</v>
      </c>
      <c r="C168" s="403" t="s">
        <v>76</v>
      </c>
      <c r="D168" s="402"/>
      <c r="E168" s="402"/>
      <c r="F168" s="402"/>
      <c r="G168" s="402"/>
      <c r="H168" s="402"/>
      <c r="I168" s="391"/>
      <c r="J168" s="402"/>
      <c r="K168" s="391">
        <f t="shared" si="12"/>
        <v>0</v>
      </c>
      <c r="L168" s="391">
        <f t="shared" si="13"/>
        <v>0</v>
      </c>
      <c r="M168" s="393"/>
      <c r="N168" s="51"/>
      <c r="O168" s="51"/>
    </row>
    <row r="169" spans="1:15" ht="24" x14ac:dyDescent="0.2">
      <c r="A169" s="55">
        <f t="shared" si="11"/>
        <v>155</v>
      </c>
      <c r="B169" s="55">
        <v>8.5099999999999891</v>
      </c>
      <c r="C169" s="403" t="s">
        <v>77</v>
      </c>
      <c r="D169" s="402"/>
      <c r="E169" s="402"/>
      <c r="F169" s="402"/>
      <c r="G169" s="402"/>
      <c r="H169" s="402"/>
      <c r="I169" s="391"/>
      <c r="J169" s="402"/>
      <c r="K169" s="391">
        <f t="shared" si="12"/>
        <v>0</v>
      </c>
      <c r="L169" s="391">
        <f t="shared" si="13"/>
        <v>0</v>
      </c>
      <c r="M169" s="393"/>
      <c r="N169" s="51"/>
      <c r="O169" s="51"/>
    </row>
    <row r="170" spans="1:15" ht="24" customHeight="1" x14ac:dyDescent="0.2">
      <c r="A170" s="55">
        <f t="shared" si="11"/>
        <v>156</v>
      </c>
      <c r="B170" s="597" t="s">
        <v>78</v>
      </c>
      <c r="C170" s="598"/>
      <c r="D170" s="412">
        <v>9052.7000000000007</v>
      </c>
      <c r="E170" s="412">
        <v>8260.33</v>
      </c>
      <c r="F170" s="412">
        <v>10728.5</v>
      </c>
      <c r="G170" s="412">
        <f>+F170-N170</f>
        <v>5364.5</v>
      </c>
      <c r="H170" s="410">
        <v>68021.2</v>
      </c>
      <c r="I170" s="413"/>
      <c r="J170" s="410">
        <v>68021.2</v>
      </c>
      <c r="K170" s="391">
        <f t="shared" si="12"/>
        <v>74823.319999999992</v>
      </c>
      <c r="L170" s="391">
        <f t="shared" si="13"/>
        <v>86046.817999999985</v>
      </c>
      <c r="M170" s="393"/>
      <c r="N170" s="313">
        <v>5364</v>
      </c>
      <c r="O170" s="51"/>
    </row>
    <row r="171" spans="1:15" x14ac:dyDescent="0.2">
      <c r="A171" s="386">
        <f t="shared" si="11"/>
        <v>157</v>
      </c>
      <c r="B171" s="386">
        <v>9</v>
      </c>
      <c r="C171" s="387" t="s">
        <v>226</v>
      </c>
      <c r="D171" s="398"/>
      <c r="E171" s="388"/>
      <c r="F171" s="398"/>
      <c r="G171" s="398"/>
      <c r="H171" s="398"/>
      <c r="I171" s="398"/>
      <c r="J171" s="398"/>
      <c r="K171" s="399">
        <f t="shared" si="12"/>
        <v>0</v>
      </c>
      <c r="L171" s="399">
        <f t="shared" si="13"/>
        <v>0</v>
      </c>
      <c r="M171" s="400"/>
      <c r="N171" s="51"/>
      <c r="O171" s="51"/>
    </row>
    <row r="172" spans="1:15" x14ac:dyDescent="0.2">
      <c r="A172" s="55">
        <f t="shared" si="11"/>
        <v>158</v>
      </c>
      <c r="B172" s="55">
        <v>9.1</v>
      </c>
      <c r="C172" s="56" t="s">
        <v>79</v>
      </c>
      <c r="D172" s="402">
        <v>12</v>
      </c>
      <c r="E172" s="402">
        <v>12</v>
      </c>
      <c r="F172" s="402">
        <v>12</v>
      </c>
      <c r="G172" s="402">
        <v>12</v>
      </c>
      <c r="H172" s="402">
        <v>12</v>
      </c>
      <c r="I172" s="391"/>
      <c r="J172" s="402">
        <v>12</v>
      </c>
      <c r="K172" s="391">
        <f t="shared" si="12"/>
        <v>13.2</v>
      </c>
      <c r="L172" s="391">
        <f t="shared" si="13"/>
        <v>15.18</v>
      </c>
      <c r="M172" s="393"/>
      <c r="N172" s="51"/>
      <c r="O172" s="51"/>
    </row>
    <row r="173" spans="1:15" x14ac:dyDescent="0.2">
      <c r="A173" s="55">
        <f t="shared" si="11"/>
        <v>159</v>
      </c>
      <c r="B173" s="55">
        <v>9.1999999999999993</v>
      </c>
      <c r="C173" s="56" t="s">
        <v>80</v>
      </c>
      <c r="D173" s="402">
        <v>79.2</v>
      </c>
      <c r="E173" s="402">
        <v>79.2</v>
      </c>
      <c r="F173" s="402">
        <v>79.2</v>
      </c>
      <c r="G173" s="402">
        <v>79.2</v>
      </c>
      <c r="H173" s="402">
        <v>80</v>
      </c>
      <c r="I173" s="391"/>
      <c r="J173" s="402">
        <v>80</v>
      </c>
      <c r="K173" s="391">
        <f t="shared" si="12"/>
        <v>88</v>
      </c>
      <c r="L173" s="391">
        <f t="shared" si="13"/>
        <v>101.2</v>
      </c>
      <c r="M173" s="393"/>
      <c r="N173" s="51"/>
      <c r="O173" s="51"/>
    </row>
    <row r="174" spans="1:15" ht="24" customHeight="1" x14ac:dyDescent="0.2">
      <c r="A174" s="55">
        <f>+A173+1</f>
        <v>160</v>
      </c>
      <c r="B174" s="597" t="s">
        <v>81</v>
      </c>
      <c r="C174" s="598"/>
      <c r="D174" s="396">
        <v>526.70000000000005</v>
      </c>
      <c r="E174" s="405">
        <v>428</v>
      </c>
      <c r="F174" s="397"/>
      <c r="G174" s="396"/>
      <c r="H174" s="391">
        <v>960</v>
      </c>
      <c r="I174" s="391"/>
      <c r="J174" s="391">
        <v>960</v>
      </c>
      <c r="K174" s="391">
        <f t="shared" si="12"/>
        <v>1056</v>
      </c>
      <c r="L174" s="391">
        <f t="shared" si="13"/>
        <v>1214.4000000000001</v>
      </c>
      <c r="M174" s="393"/>
      <c r="N174" s="51"/>
      <c r="O174" s="51"/>
    </row>
    <row r="175" spans="1:15" x14ac:dyDescent="0.2">
      <c r="A175" s="386">
        <f>A174+1</f>
        <v>161</v>
      </c>
      <c r="B175" s="386">
        <v>10</v>
      </c>
      <c r="C175" s="387" t="s">
        <v>227</v>
      </c>
      <c r="D175" s="398"/>
      <c r="E175" s="388"/>
      <c r="F175" s="398"/>
      <c r="G175" s="398"/>
      <c r="H175" s="398"/>
      <c r="I175" s="398"/>
      <c r="J175" s="398"/>
      <c r="K175" s="399">
        <f t="shared" si="12"/>
        <v>0</v>
      </c>
      <c r="L175" s="399">
        <f t="shared" si="13"/>
        <v>0</v>
      </c>
      <c r="M175" s="400"/>
      <c r="N175" s="51"/>
      <c r="O175" s="51"/>
    </row>
    <row r="176" spans="1:15" x14ac:dyDescent="0.2">
      <c r="A176" s="55">
        <f>A175+1</f>
        <v>162</v>
      </c>
      <c r="B176" s="55">
        <v>10.1</v>
      </c>
      <c r="C176" s="56" t="s">
        <v>249</v>
      </c>
      <c r="D176" s="391"/>
      <c r="E176" s="392"/>
      <c r="F176" s="391"/>
      <c r="G176" s="391"/>
      <c r="H176" s="391">
        <v>24750</v>
      </c>
      <c r="I176" s="391"/>
      <c r="J176" s="391">
        <v>24750</v>
      </c>
      <c r="K176" s="391">
        <f t="shared" si="12"/>
        <v>27225</v>
      </c>
      <c r="L176" s="391">
        <f t="shared" si="13"/>
        <v>31308.75</v>
      </c>
      <c r="M176" s="393"/>
      <c r="N176" s="51"/>
      <c r="O176" s="51"/>
    </row>
    <row r="177" spans="1:15" x14ac:dyDescent="0.2">
      <c r="A177" s="55">
        <f>A176+1</f>
        <v>163</v>
      </c>
      <c r="B177" s="55">
        <v>10.199999999999999</v>
      </c>
      <c r="C177" s="56" t="s">
        <v>119</v>
      </c>
      <c r="D177" s="391"/>
      <c r="E177" s="392"/>
      <c r="F177" s="391"/>
      <c r="G177" s="391"/>
      <c r="H177" s="391">
        <v>9835.6</v>
      </c>
      <c r="I177" s="391"/>
      <c r="J177" s="391">
        <v>9835.6</v>
      </c>
      <c r="K177" s="391">
        <f t="shared" si="12"/>
        <v>10819.16</v>
      </c>
      <c r="L177" s="391">
        <f t="shared" si="13"/>
        <v>12442.034</v>
      </c>
      <c r="M177" s="393"/>
      <c r="N177" s="51"/>
      <c r="O177" s="51"/>
    </row>
    <row r="178" spans="1:15" x14ac:dyDescent="0.2">
      <c r="A178" s="55">
        <v>199</v>
      </c>
      <c r="B178" s="55">
        <v>10.3</v>
      </c>
      <c r="C178" s="56" t="s">
        <v>228</v>
      </c>
      <c r="D178" s="391"/>
      <c r="E178" s="392"/>
      <c r="F178" s="391"/>
      <c r="G178" s="391"/>
      <c r="H178" s="391">
        <v>0</v>
      </c>
      <c r="I178" s="391"/>
      <c r="J178" s="391">
        <v>0</v>
      </c>
      <c r="K178" s="391">
        <f t="shared" si="12"/>
        <v>0</v>
      </c>
      <c r="L178" s="391">
        <f t="shared" si="13"/>
        <v>0</v>
      </c>
      <c r="M178" s="393"/>
      <c r="N178" s="51"/>
      <c r="O178" s="51"/>
    </row>
    <row r="179" spans="1:15" x14ac:dyDescent="0.2">
      <c r="A179" s="55">
        <f>+A178+1</f>
        <v>200</v>
      </c>
      <c r="B179" s="55">
        <v>10.4</v>
      </c>
      <c r="C179" s="56" t="s">
        <v>120</v>
      </c>
      <c r="D179" s="391"/>
      <c r="E179" s="392"/>
      <c r="F179" s="391"/>
      <c r="G179" s="391"/>
      <c r="H179" s="391">
        <v>13742.2</v>
      </c>
      <c r="I179" s="391"/>
      <c r="J179" s="391">
        <v>13742.2</v>
      </c>
      <c r="K179" s="391">
        <f t="shared" si="12"/>
        <v>15116.420000000002</v>
      </c>
      <c r="L179" s="391">
        <f t="shared" si="13"/>
        <v>17383.883000000002</v>
      </c>
      <c r="M179" s="393"/>
      <c r="N179" s="51"/>
      <c r="O179" s="51"/>
    </row>
    <row r="180" spans="1:15" ht="24" customHeight="1" x14ac:dyDescent="0.2">
      <c r="A180" s="55">
        <f>+A179+1</f>
        <v>201</v>
      </c>
      <c r="B180" s="597" t="s">
        <v>82</v>
      </c>
      <c r="C180" s="598"/>
      <c r="D180" s="396">
        <v>52518.400000000001</v>
      </c>
      <c r="E180" s="396">
        <v>52406.892999999996</v>
      </c>
      <c r="F180" s="397">
        <v>6400</v>
      </c>
      <c r="G180" s="396">
        <v>3200</v>
      </c>
      <c r="H180" s="397">
        <v>48327.8</v>
      </c>
      <c r="I180" s="431"/>
      <c r="J180" s="397">
        <v>48327.8</v>
      </c>
      <c r="K180" s="431">
        <f t="shared" si="12"/>
        <v>53160.58</v>
      </c>
      <c r="L180" s="431">
        <f t="shared" si="13"/>
        <v>61134.667000000001</v>
      </c>
      <c r="M180" s="432"/>
      <c r="N180" s="51"/>
      <c r="O180" s="51"/>
    </row>
    <row r="181" spans="1:15" x14ac:dyDescent="0.2">
      <c r="A181" s="386">
        <f t="shared" ref="A181:A194" si="14">A180+1</f>
        <v>202</v>
      </c>
      <c r="B181" s="386">
        <v>11</v>
      </c>
      <c r="C181" s="387" t="s">
        <v>229</v>
      </c>
      <c r="D181" s="398"/>
      <c r="E181" s="388"/>
      <c r="F181" s="398"/>
      <c r="G181" s="398"/>
      <c r="H181" s="398"/>
      <c r="I181" s="398"/>
      <c r="J181" s="398"/>
      <c r="K181" s="399">
        <f t="shared" si="12"/>
        <v>0</v>
      </c>
      <c r="L181" s="399">
        <f t="shared" si="13"/>
        <v>0</v>
      </c>
      <c r="M181" s="400"/>
      <c r="N181" s="51"/>
      <c r="O181" s="51"/>
    </row>
    <row r="182" spans="1:15" ht="24" x14ac:dyDescent="0.2">
      <c r="A182" s="55">
        <f t="shared" si="14"/>
        <v>203</v>
      </c>
      <c r="B182" s="55">
        <v>11.1</v>
      </c>
      <c r="C182" s="56" t="s">
        <v>83</v>
      </c>
      <c r="D182" s="391"/>
      <c r="E182" s="392"/>
      <c r="F182" s="391"/>
      <c r="G182" s="391"/>
      <c r="H182" s="413">
        <v>485.1</v>
      </c>
      <c r="I182" s="413"/>
      <c r="J182" s="413">
        <v>485.1</v>
      </c>
      <c r="K182" s="391">
        <f t="shared" si="12"/>
        <v>533.61</v>
      </c>
      <c r="L182" s="391">
        <f t="shared" si="13"/>
        <v>613.65150000000006</v>
      </c>
      <c r="M182" s="393"/>
      <c r="N182" s="51"/>
      <c r="O182" s="51"/>
    </row>
    <row r="183" spans="1:15" ht="24" x14ac:dyDescent="0.2">
      <c r="A183" s="55">
        <f t="shared" si="14"/>
        <v>204</v>
      </c>
      <c r="B183" s="55">
        <v>11.2</v>
      </c>
      <c r="C183" s="56" t="s">
        <v>84</v>
      </c>
      <c r="D183" s="391"/>
      <c r="E183" s="392"/>
      <c r="F183" s="391"/>
      <c r="G183" s="391"/>
      <c r="H183" s="413"/>
      <c r="I183" s="413"/>
      <c r="J183" s="413"/>
      <c r="K183" s="391">
        <f t="shared" si="12"/>
        <v>0</v>
      </c>
      <c r="L183" s="391">
        <f t="shared" si="13"/>
        <v>0</v>
      </c>
      <c r="M183" s="393"/>
      <c r="N183" s="51"/>
      <c r="O183" s="51"/>
    </row>
    <row r="184" spans="1:15" x14ac:dyDescent="0.2">
      <c r="A184" s="55">
        <f t="shared" si="14"/>
        <v>205</v>
      </c>
      <c r="B184" s="55">
        <v>11.3</v>
      </c>
      <c r="C184" s="56" t="s">
        <v>85</v>
      </c>
      <c r="D184" s="391"/>
      <c r="E184" s="392"/>
      <c r="F184" s="391"/>
      <c r="G184" s="391"/>
      <c r="H184" s="413"/>
      <c r="I184" s="413"/>
      <c r="J184" s="413"/>
      <c r="K184" s="391">
        <f t="shared" si="12"/>
        <v>0</v>
      </c>
      <c r="L184" s="391">
        <f t="shared" si="13"/>
        <v>0</v>
      </c>
      <c r="M184" s="393"/>
      <c r="N184" s="51"/>
      <c r="O184" s="51"/>
    </row>
    <row r="185" spans="1:15" ht="24" customHeight="1" x14ac:dyDescent="0.2">
      <c r="A185" s="55">
        <f t="shared" si="14"/>
        <v>206</v>
      </c>
      <c r="B185" s="597" t="s">
        <v>86</v>
      </c>
      <c r="C185" s="598"/>
      <c r="D185" s="391"/>
      <c r="E185" s="392"/>
      <c r="F185" s="391"/>
      <c r="G185" s="391"/>
      <c r="H185" s="410">
        <v>485.1</v>
      </c>
      <c r="I185" s="413"/>
      <c r="J185" s="410">
        <v>485.1</v>
      </c>
      <c r="K185" s="391">
        <f t="shared" si="12"/>
        <v>533.61</v>
      </c>
      <c r="L185" s="391">
        <f t="shared" si="13"/>
        <v>613.65150000000006</v>
      </c>
      <c r="M185" s="393"/>
      <c r="N185" s="51"/>
      <c r="O185" s="51"/>
    </row>
    <row r="186" spans="1:15" x14ac:dyDescent="0.2">
      <c r="A186" s="386">
        <f t="shared" si="14"/>
        <v>207</v>
      </c>
      <c r="B186" s="386">
        <v>12</v>
      </c>
      <c r="C186" s="387" t="s">
        <v>230</v>
      </c>
      <c r="D186" s="398"/>
      <c r="E186" s="388"/>
      <c r="F186" s="398"/>
      <c r="G186" s="398"/>
      <c r="H186" s="398"/>
      <c r="I186" s="398"/>
      <c r="J186" s="398"/>
      <c r="K186" s="399">
        <f t="shared" si="12"/>
        <v>0</v>
      </c>
      <c r="L186" s="399">
        <f t="shared" si="13"/>
        <v>0</v>
      </c>
      <c r="M186" s="400"/>
      <c r="N186" s="51"/>
      <c r="O186" s="51"/>
    </row>
    <row r="187" spans="1:15" x14ac:dyDescent="0.2">
      <c r="A187" s="55">
        <f t="shared" si="14"/>
        <v>208</v>
      </c>
      <c r="B187" s="55">
        <v>12.1</v>
      </c>
      <c r="C187" s="56" t="s">
        <v>87</v>
      </c>
      <c r="D187" s="391"/>
      <c r="E187" s="392"/>
      <c r="F187" s="391"/>
      <c r="G187" s="391"/>
      <c r="H187" s="391"/>
      <c r="I187" s="391"/>
      <c r="J187" s="391"/>
      <c r="K187" s="391">
        <f t="shared" si="12"/>
        <v>0</v>
      </c>
      <c r="L187" s="391">
        <f t="shared" si="13"/>
        <v>0</v>
      </c>
      <c r="M187" s="393"/>
      <c r="N187" s="51"/>
      <c r="O187" s="51"/>
    </row>
    <row r="188" spans="1:15" x14ac:dyDescent="0.2">
      <c r="A188" s="55">
        <f t="shared" si="14"/>
        <v>209</v>
      </c>
      <c r="B188" s="55">
        <v>12.2</v>
      </c>
      <c r="C188" s="56" t="s">
        <v>88</v>
      </c>
      <c r="D188" s="391"/>
      <c r="E188" s="392"/>
      <c r="F188" s="391"/>
      <c r="G188" s="391"/>
      <c r="H188" s="391"/>
      <c r="I188" s="391"/>
      <c r="J188" s="391"/>
      <c r="K188" s="391">
        <f t="shared" si="12"/>
        <v>0</v>
      </c>
      <c r="L188" s="391">
        <f t="shared" si="13"/>
        <v>0</v>
      </c>
      <c r="M188" s="393"/>
      <c r="N188" s="51"/>
      <c r="O188" s="51"/>
    </row>
    <row r="189" spans="1:15" x14ac:dyDescent="0.2">
      <c r="A189" s="55">
        <f t="shared" si="14"/>
        <v>210</v>
      </c>
      <c r="B189" s="55">
        <v>12.3</v>
      </c>
      <c r="C189" s="56" t="s">
        <v>89</v>
      </c>
      <c r="D189" s="391"/>
      <c r="E189" s="392"/>
      <c r="F189" s="391"/>
      <c r="G189" s="391"/>
      <c r="H189" s="391"/>
      <c r="I189" s="391"/>
      <c r="J189" s="391"/>
      <c r="K189" s="391">
        <f t="shared" si="12"/>
        <v>0</v>
      </c>
      <c r="L189" s="391">
        <f t="shared" si="13"/>
        <v>0</v>
      </c>
      <c r="M189" s="393"/>
      <c r="N189" s="51"/>
      <c r="O189" s="51"/>
    </row>
    <row r="190" spans="1:15" ht="24" x14ac:dyDescent="0.2">
      <c r="A190" s="55">
        <f t="shared" si="14"/>
        <v>211</v>
      </c>
      <c r="B190" s="55">
        <v>12.4</v>
      </c>
      <c r="C190" s="56" t="s">
        <v>90</v>
      </c>
      <c r="D190" s="391"/>
      <c r="E190" s="392"/>
      <c r="F190" s="391"/>
      <c r="G190" s="391"/>
      <c r="H190" s="391"/>
      <c r="I190" s="391"/>
      <c r="J190" s="391"/>
      <c r="K190" s="391">
        <f t="shared" si="12"/>
        <v>0</v>
      </c>
      <c r="L190" s="391">
        <f t="shared" si="13"/>
        <v>0</v>
      </c>
      <c r="M190" s="393"/>
      <c r="N190" s="51"/>
      <c r="O190" s="51"/>
    </row>
    <row r="191" spans="1:15" x14ac:dyDescent="0.2">
      <c r="A191" s="55">
        <f t="shared" si="14"/>
        <v>212</v>
      </c>
      <c r="B191" s="55">
        <v>12.5</v>
      </c>
      <c r="C191" s="403" t="s">
        <v>91</v>
      </c>
      <c r="D191" s="391"/>
      <c r="E191" s="392"/>
      <c r="F191" s="391"/>
      <c r="G191" s="391"/>
      <c r="H191" s="391"/>
      <c r="I191" s="391"/>
      <c r="J191" s="391"/>
      <c r="K191" s="391">
        <f t="shared" si="12"/>
        <v>0</v>
      </c>
      <c r="L191" s="391">
        <f t="shared" si="13"/>
        <v>0</v>
      </c>
      <c r="M191" s="393"/>
      <c r="N191" s="51"/>
      <c r="O191" s="51"/>
    </row>
    <row r="192" spans="1:15" x14ac:dyDescent="0.2">
      <c r="A192" s="55">
        <f t="shared" si="14"/>
        <v>213</v>
      </c>
      <c r="B192" s="55">
        <v>12.6</v>
      </c>
      <c r="C192" s="433" t="s">
        <v>231</v>
      </c>
      <c r="D192" s="391"/>
      <c r="E192" s="392"/>
      <c r="F192" s="391"/>
      <c r="G192" s="391"/>
      <c r="H192" s="391"/>
      <c r="I192" s="391"/>
      <c r="J192" s="391"/>
      <c r="K192" s="391">
        <f t="shared" si="12"/>
        <v>0</v>
      </c>
      <c r="L192" s="391">
        <f t="shared" si="13"/>
        <v>0</v>
      </c>
      <c r="M192" s="393"/>
      <c r="N192" s="51"/>
      <c r="O192" s="51"/>
    </row>
    <row r="193" spans="1:15" ht="24" customHeight="1" x14ac:dyDescent="0.2">
      <c r="A193" s="55">
        <f t="shared" si="14"/>
        <v>214</v>
      </c>
      <c r="B193" s="602" t="s">
        <v>92</v>
      </c>
      <c r="C193" s="603"/>
      <c r="D193" s="434"/>
      <c r="E193" s="435"/>
      <c r="F193" s="434"/>
      <c r="G193" s="434"/>
      <c r="H193" s="434"/>
      <c r="I193" s="434"/>
      <c r="J193" s="434"/>
      <c r="K193" s="391">
        <f t="shared" si="12"/>
        <v>0</v>
      </c>
      <c r="L193" s="391">
        <f t="shared" si="13"/>
        <v>0</v>
      </c>
      <c r="M193" s="420"/>
      <c r="N193" s="51"/>
      <c r="O193" s="51"/>
    </row>
    <row r="194" spans="1:15" ht="57" customHeight="1" x14ac:dyDescent="0.2">
      <c r="A194" s="386">
        <f t="shared" si="14"/>
        <v>215</v>
      </c>
      <c r="B194" s="386">
        <v>13</v>
      </c>
      <c r="C194" s="387" t="s">
        <v>934</v>
      </c>
      <c r="D194" s="398"/>
      <c r="E194" s="388"/>
      <c r="F194" s="398"/>
      <c r="G194" s="398"/>
      <c r="H194" s="398"/>
      <c r="I194" s="398"/>
      <c r="J194" s="398"/>
      <c r="K194" s="399">
        <f t="shared" si="12"/>
        <v>0</v>
      </c>
      <c r="L194" s="399">
        <f t="shared" si="13"/>
        <v>0</v>
      </c>
      <c r="M194" s="400"/>
      <c r="N194" s="51"/>
      <c r="O194" s="51"/>
    </row>
    <row r="195" spans="1:15" s="7" customFormat="1" x14ac:dyDescent="0.2">
      <c r="A195" s="436">
        <f>+A194+1</f>
        <v>216</v>
      </c>
      <c r="B195" s="436">
        <v>13.1</v>
      </c>
      <c r="C195" s="418" t="s">
        <v>172</v>
      </c>
      <c r="D195" s="434"/>
      <c r="E195" s="435"/>
      <c r="F195" s="434"/>
      <c r="G195" s="434"/>
      <c r="H195" s="434"/>
      <c r="I195" s="434"/>
      <c r="J195" s="434"/>
      <c r="K195" s="391">
        <f t="shared" si="12"/>
        <v>0</v>
      </c>
      <c r="L195" s="391">
        <f t="shared" si="13"/>
        <v>0</v>
      </c>
      <c r="M195" s="420"/>
      <c r="N195" s="421"/>
      <c r="O195" s="421"/>
    </row>
    <row r="196" spans="1:15" s="7" customFormat="1" ht="24" x14ac:dyDescent="0.2">
      <c r="A196" s="436">
        <f>A195+1</f>
        <v>217</v>
      </c>
      <c r="B196" s="436">
        <v>13.2</v>
      </c>
      <c r="C196" s="418" t="s">
        <v>169</v>
      </c>
      <c r="D196" s="434"/>
      <c r="E196" s="435"/>
      <c r="F196" s="434"/>
      <c r="G196" s="434"/>
      <c r="H196" s="434"/>
      <c r="I196" s="434"/>
      <c r="J196" s="434"/>
      <c r="K196" s="391">
        <f t="shared" si="12"/>
        <v>0</v>
      </c>
      <c r="L196" s="391">
        <f t="shared" si="13"/>
        <v>0</v>
      </c>
      <c r="M196" s="420"/>
      <c r="N196" s="421"/>
      <c r="O196" s="421"/>
    </row>
    <row r="197" spans="1:15" s="7" customFormat="1" x14ac:dyDescent="0.2">
      <c r="A197" s="436">
        <f>A196+1</f>
        <v>218</v>
      </c>
      <c r="B197" s="436">
        <v>13.3</v>
      </c>
      <c r="C197" s="418" t="s">
        <v>170</v>
      </c>
      <c r="D197" s="434"/>
      <c r="E197" s="435"/>
      <c r="F197" s="434"/>
      <c r="G197" s="434"/>
      <c r="H197" s="434"/>
      <c r="I197" s="434"/>
      <c r="J197" s="434"/>
      <c r="K197" s="391">
        <f t="shared" si="12"/>
        <v>0</v>
      </c>
      <c r="L197" s="391">
        <f t="shared" si="13"/>
        <v>0</v>
      </c>
      <c r="M197" s="420"/>
      <c r="N197" s="421"/>
      <c r="O197" s="421"/>
    </row>
    <row r="198" spans="1:15" s="7" customFormat="1" ht="24" x14ac:dyDescent="0.2">
      <c r="A198" s="436">
        <f>A197+1</f>
        <v>219</v>
      </c>
      <c r="B198" s="436">
        <v>13.4</v>
      </c>
      <c r="C198" s="418" t="s">
        <v>171</v>
      </c>
      <c r="D198" s="434"/>
      <c r="E198" s="435"/>
      <c r="F198" s="434"/>
      <c r="G198" s="434"/>
      <c r="H198" s="434"/>
      <c r="I198" s="434"/>
      <c r="J198" s="434"/>
      <c r="K198" s="391">
        <f t="shared" si="12"/>
        <v>0</v>
      </c>
      <c r="L198" s="391">
        <f t="shared" si="13"/>
        <v>0</v>
      </c>
      <c r="M198" s="420"/>
      <c r="N198" s="421"/>
      <c r="O198" s="421"/>
    </row>
    <row r="199" spans="1:15" s="7" customFormat="1" ht="24" x14ac:dyDescent="0.2">
      <c r="A199" s="436">
        <f>+A198+1</f>
        <v>220</v>
      </c>
      <c r="B199" s="436">
        <v>13.6</v>
      </c>
      <c r="C199" s="418" t="s">
        <v>232</v>
      </c>
      <c r="D199" s="434"/>
      <c r="E199" s="435"/>
      <c r="F199" s="434"/>
      <c r="G199" s="434"/>
      <c r="H199" s="434"/>
      <c r="I199" s="434"/>
      <c r="J199" s="434"/>
      <c r="K199" s="391">
        <f t="shared" si="12"/>
        <v>0</v>
      </c>
      <c r="L199" s="391">
        <f t="shared" si="13"/>
        <v>0</v>
      </c>
      <c r="M199" s="420"/>
      <c r="N199" s="421"/>
      <c r="O199" s="421"/>
    </row>
    <row r="200" spans="1:15" s="7" customFormat="1" ht="24" x14ac:dyDescent="0.2">
      <c r="A200" s="436">
        <f>+A199+1</f>
        <v>221</v>
      </c>
      <c r="B200" s="436">
        <v>13.7</v>
      </c>
      <c r="C200" s="418" t="s">
        <v>256</v>
      </c>
      <c r="D200" s="434"/>
      <c r="E200" s="435"/>
      <c r="F200" s="434"/>
      <c r="G200" s="434"/>
      <c r="H200" s="434"/>
      <c r="I200" s="434"/>
      <c r="J200" s="434"/>
      <c r="K200" s="391">
        <f t="shared" si="12"/>
        <v>0</v>
      </c>
      <c r="L200" s="391">
        <f t="shared" si="13"/>
        <v>0</v>
      </c>
      <c r="M200" s="420"/>
      <c r="N200" s="421"/>
      <c r="O200" s="421"/>
    </row>
    <row r="201" spans="1:15" ht="24" customHeight="1" x14ac:dyDescent="0.2">
      <c r="A201" s="436">
        <f t="shared" ref="A201:A207" si="15">A200+1</f>
        <v>222</v>
      </c>
      <c r="B201" s="602" t="s">
        <v>93</v>
      </c>
      <c r="C201" s="603"/>
      <c r="D201" s="434"/>
      <c r="E201" s="435"/>
      <c r="F201" s="434"/>
      <c r="G201" s="434"/>
      <c r="H201" s="434"/>
      <c r="I201" s="434"/>
      <c r="J201" s="434"/>
      <c r="K201" s="391">
        <f t="shared" si="12"/>
        <v>0</v>
      </c>
      <c r="L201" s="391">
        <f t="shared" si="13"/>
        <v>0</v>
      </c>
      <c r="M201" s="420"/>
      <c r="N201" s="51"/>
      <c r="O201" s="51"/>
    </row>
    <row r="202" spans="1:15" x14ac:dyDescent="0.2">
      <c r="A202" s="386">
        <f t="shared" si="15"/>
        <v>223</v>
      </c>
      <c r="B202" s="386">
        <v>14</v>
      </c>
      <c r="C202" s="387" t="s">
        <v>233</v>
      </c>
      <c r="D202" s="398"/>
      <c r="E202" s="388"/>
      <c r="F202" s="398"/>
      <c r="G202" s="398"/>
      <c r="H202" s="398"/>
      <c r="I202" s="398"/>
      <c r="J202" s="398"/>
      <c r="K202" s="399">
        <f t="shared" si="12"/>
        <v>0</v>
      </c>
      <c r="L202" s="399">
        <f t="shared" si="13"/>
        <v>0</v>
      </c>
      <c r="M202" s="400"/>
      <c r="N202" s="51"/>
      <c r="O202" s="51"/>
    </row>
    <row r="203" spans="1:15" ht="18" customHeight="1" x14ac:dyDescent="0.2">
      <c r="A203" s="55">
        <f t="shared" si="15"/>
        <v>224</v>
      </c>
      <c r="B203" s="55">
        <v>14.1</v>
      </c>
      <c r="C203" s="56" t="s">
        <v>94</v>
      </c>
      <c r="D203" s="391"/>
      <c r="E203" s="392"/>
      <c r="F203" s="391"/>
      <c r="G203" s="391"/>
      <c r="H203" s="391">
        <f>+H206-H205-H204</f>
        <v>13430.8</v>
      </c>
      <c r="I203" s="391"/>
      <c r="J203" s="391">
        <f>+J206-J205-J204</f>
        <v>13430.8</v>
      </c>
      <c r="K203" s="391">
        <f t="shared" si="12"/>
        <v>14773.88</v>
      </c>
      <c r="L203" s="391">
        <f t="shared" si="13"/>
        <v>16989.962</v>
      </c>
      <c r="M203" s="393"/>
      <c r="N203" s="51"/>
      <c r="O203" s="51"/>
    </row>
    <row r="204" spans="1:15" ht="24" x14ac:dyDescent="0.2">
      <c r="A204" s="55">
        <f t="shared" si="15"/>
        <v>225</v>
      </c>
      <c r="B204" s="55">
        <v>14.2</v>
      </c>
      <c r="C204" s="56" t="s">
        <v>153</v>
      </c>
      <c r="D204" s="391"/>
      <c r="E204" s="392"/>
      <c r="F204" s="391"/>
      <c r="G204" s="391"/>
      <c r="H204" s="391">
        <v>1367</v>
      </c>
      <c r="I204" s="391"/>
      <c r="J204" s="391">
        <v>1367</v>
      </c>
      <c r="K204" s="391">
        <f t="shared" si="12"/>
        <v>1503.7</v>
      </c>
      <c r="L204" s="391">
        <f t="shared" si="13"/>
        <v>1729.2550000000001</v>
      </c>
      <c r="M204" s="393"/>
      <c r="N204" s="51"/>
      <c r="O204" s="51"/>
    </row>
    <row r="205" spans="1:15" ht="24" x14ac:dyDescent="0.2">
      <c r="A205" s="55">
        <f t="shared" si="15"/>
        <v>226</v>
      </c>
      <c r="B205" s="55">
        <v>14.3</v>
      </c>
      <c r="C205" s="56" t="s">
        <v>154</v>
      </c>
      <c r="D205" s="391"/>
      <c r="E205" s="392"/>
      <c r="F205" s="391"/>
      <c r="G205" s="391"/>
      <c r="H205" s="391">
        <v>8780</v>
      </c>
      <c r="I205" s="391"/>
      <c r="J205" s="391">
        <v>8780</v>
      </c>
      <c r="K205" s="391">
        <f t="shared" si="12"/>
        <v>9658</v>
      </c>
      <c r="L205" s="391">
        <f t="shared" si="13"/>
        <v>11106.7</v>
      </c>
      <c r="M205" s="393"/>
      <c r="N205" s="51"/>
      <c r="O205" s="51"/>
    </row>
    <row r="206" spans="1:15" ht="24" customHeight="1" x14ac:dyDescent="0.2">
      <c r="A206" s="55">
        <f t="shared" si="15"/>
        <v>227</v>
      </c>
      <c r="B206" s="597" t="s">
        <v>95</v>
      </c>
      <c r="C206" s="598"/>
      <c r="D206" s="412">
        <v>6400</v>
      </c>
      <c r="E206" s="412"/>
      <c r="F206" s="410">
        <v>23224</v>
      </c>
      <c r="G206" s="412">
        <v>11612</v>
      </c>
      <c r="H206" s="410">
        <v>23577.8</v>
      </c>
      <c r="I206" s="410"/>
      <c r="J206" s="410">
        <v>23577.8</v>
      </c>
      <c r="K206" s="412">
        <f t="shared" si="12"/>
        <v>25935.579999999998</v>
      </c>
      <c r="L206" s="412">
        <f t="shared" si="13"/>
        <v>29825.916999999998</v>
      </c>
      <c r="M206" s="393"/>
      <c r="N206" s="51"/>
      <c r="O206" s="51"/>
    </row>
    <row r="207" spans="1:15" x14ac:dyDescent="0.2">
      <c r="A207" s="386">
        <f t="shared" si="15"/>
        <v>228</v>
      </c>
      <c r="B207" s="386">
        <v>15</v>
      </c>
      <c r="C207" s="387" t="s">
        <v>234</v>
      </c>
      <c r="D207" s="398"/>
      <c r="E207" s="388"/>
      <c r="F207" s="398"/>
      <c r="G207" s="398"/>
      <c r="H207" s="398"/>
      <c r="I207" s="398"/>
      <c r="J207" s="398"/>
      <c r="K207" s="399">
        <f t="shared" si="12"/>
        <v>0</v>
      </c>
      <c r="L207" s="399">
        <f t="shared" si="13"/>
        <v>0</v>
      </c>
      <c r="M207" s="400"/>
      <c r="N207" s="51"/>
      <c r="O207" s="51"/>
    </row>
    <row r="208" spans="1:15" ht="29.25" customHeight="1" x14ac:dyDescent="0.2">
      <c r="A208" s="55">
        <f>+A207+1</f>
        <v>229</v>
      </c>
      <c r="B208" s="597" t="s">
        <v>96</v>
      </c>
      <c r="C208" s="598"/>
      <c r="D208" s="391"/>
      <c r="E208" s="392"/>
      <c r="F208" s="391"/>
      <c r="G208" s="391"/>
      <c r="H208" s="391"/>
      <c r="I208" s="391"/>
      <c r="J208" s="391"/>
      <c r="K208" s="391">
        <f t="shared" si="12"/>
        <v>0</v>
      </c>
      <c r="L208" s="391">
        <f t="shared" si="13"/>
        <v>0</v>
      </c>
      <c r="M208" s="393"/>
      <c r="N208" s="51"/>
      <c r="O208" s="51"/>
    </row>
    <row r="209" spans="1:15" x14ac:dyDescent="0.2">
      <c r="A209" s="386">
        <f>A208+1</f>
        <v>230</v>
      </c>
      <c r="B209" s="386">
        <v>16</v>
      </c>
      <c r="C209" s="387" t="s">
        <v>235</v>
      </c>
      <c r="D209" s="398"/>
      <c r="E209" s="388"/>
      <c r="F209" s="398"/>
      <c r="G209" s="398"/>
      <c r="H209" s="398"/>
      <c r="I209" s="398"/>
      <c r="J209" s="398"/>
      <c r="K209" s="399">
        <f t="shared" si="12"/>
        <v>0</v>
      </c>
      <c r="L209" s="399">
        <f t="shared" si="13"/>
        <v>0</v>
      </c>
      <c r="M209" s="400"/>
      <c r="N209" s="51"/>
      <c r="O209" s="51"/>
    </row>
    <row r="210" spans="1:15" x14ac:dyDescent="0.2">
      <c r="A210" s="55">
        <f>A209+1</f>
        <v>231</v>
      </c>
      <c r="B210" s="55">
        <v>16.100000000000001</v>
      </c>
      <c r="C210" s="56" t="s">
        <v>97</v>
      </c>
      <c r="D210" s="391"/>
      <c r="E210" s="392"/>
      <c r="F210" s="391"/>
      <c r="G210" s="391"/>
      <c r="H210" s="391"/>
      <c r="I210" s="391"/>
      <c r="J210" s="391"/>
      <c r="K210" s="391">
        <f t="shared" ref="K210:K265" si="16">(+J210*0.1)+J210</f>
        <v>0</v>
      </c>
      <c r="L210" s="391">
        <f t="shared" ref="L210:L265" si="17">(+K210*0.15)+K210</f>
        <v>0</v>
      </c>
      <c r="M210" s="393"/>
      <c r="N210" s="51"/>
      <c r="O210" s="51"/>
    </row>
    <row r="211" spans="1:15" ht="24" x14ac:dyDescent="0.2">
      <c r="A211" s="55">
        <f>A210+1</f>
        <v>232</v>
      </c>
      <c r="B211" s="55">
        <v>16.2</v>
      </c>
      <c r="C211" s="56" t="s">
        <v>98</v>
      </c>
      <c r="D211" s="391"/>
      <c r="E211" s="392"/>
      <c r="F211" s="391"/>
      <c r="G211" s="391"/>
      <c r="H211" s="391"/>
      <c r="I211" s="391"/>
      <c r="J211" s="391"/>
      <c r="K211" s="391">
        <f t="shared" si="16"/>
        <v>0</v>
      </c>
      <c r="L211" s="391">
        <f t="shared" si="17"/>
        <v>0</v>
      </c>
      <c r="M211" s="393"/>
      <c r="N211" s="51"/>
      <c r="O211" s="51"/>
    </row>
    <row r="212" spans="1:15" x14ac:dyDescent="0.2">
      <c r="A212" s="55">
        <f>A211+1</f>
        <v>233</v>
      </c>
      <c r="B212" s="55">
        <v>16.3</v>
      </c>
      <c r="C212" s="56" t="s">
        <v>99</v>
      </c>
      <c r="D212" s="391"/>
      <c r="E212" s="392"/>
      <c r="F212" s="391"/>
      <c r="G212" s="391"/>
      <c r="H212" s="391"/>
      <c r="I212" s="391"/>
      <c r="J212" s="391"/>
      <c r="K212" s="391">
        <f t="shared" si="16"/>
        <v>0</v>
      </c>
      <c r="L212" s="391">
        <f t="shared" si="17"/>
        <v>0</v>
      </c>
      <c r="M212" s="393"/>
      <c r="N212" s="51"/>
      <c r="O212" s="51"/>
    </row>
    <row r="213" spans="1:15" ht="24" customHeight="1" x14ac:dyDescent="0.2">
      <c r="A213" s="55">
        <f>A212+1</f>
        <v>234</v>
      </c>
      <c r="B213" s="597" t="s">
        <v>100</v>
      </c>
      <c r="C213" s="598"/>
      <c r="D213" s="391"/>
      <c r="E213" s="392"/>
      <c r="F213" s="391"/>
      <c r="G213" s="391"/>
      <c r="H213" s="391"/>
      <c r="I213" s="391"/>
      <c r="J213" s="391"/>
      <c r="K213" s="391">
        <f t="shared" si="16"/>
        <v>0</v>
      </c>
      <c r="L213" s="391">
        <f t="shared" si="17"/>
        <v>0</v>
      </c>
      <c r="M213" s="393"/>
      <c r="N213" s="51"/>
      <c r="O213" s="51"/>
    </row>
    <row r="214" spans="1:15" ht="30.75" customHeight="1" x14ac:dyDescent="0.2">
      <c r="A214" s="386">
        <f>+A213+1</f>
        <v>235</v>
      </c>
      <c r="B214" s="386">
        <v>17</v>
      </c>
      <c r="C214" s="387" t="s">
        <v>122</v>
      </c>
      <c r="D214" s="398"/>
      <c r="E214" s="388"/>
      <c r="F214" s="398"/>
      <c r="G214" s="398"/>
      <c r="H214" s="398"/>
      <c r="I214" s="398"/>
      <c r="J214" s="398"/>
      <c r="K214" s="399">
        <f t="shared" si="16"/>
        <v>0</v>
      </c>
      <c r="L214" s="399">
        <f t="shared" si="17"/>
        <v>0</v>
      </c>
      <c r="M214" s="400"/>
      <c r="N214" s="51"/>
      <c r="O214" s="51"/>
    </row>
    <row r="215" spans="1:15" x14ac:dyDescent="0.2">
      <c r="A215" s="55">
        <f>A214+1</f>
        <v>236</v>
      </c>
      <c r="B215" s="55">
        <v>17.100000000000001</v>
      </c>
      <c r="C215" s="56" t="s">
        <v>123</v>
      </c>
      <c r="D215" s="392"/>
      <c r="E215" s="392"/>
      <c r="F215" s="392"/>
      <c r="G215" s="391"/>
      <c r="H215" s="391"/>
      <c r="I215" s="391"/>
      <c r="J215" s="391"/>
      <c r="K215" s="391">
        <f t="shared" si="16"/>
        <v>0</v>
      </c>
      <c r="L215" s="391">
        <f t="shared" si="17"/>
        <v>0</v>
      </c>
      <c r="M215" s="393"/>
      <c r="N215" s="51"/>
      <c r="O215" s="51"/>
    </row>
    <row r="216" spans="1:15" x14ac:dyDescent="0.2">
      <c r="A216" s="55">
        <f>A215+1</f>
        <v>237</v>
      </c>
      <c r="B216" s="55">
        <v>17.2</v>
      </c>
      <c r="C216" s="437" t="s">
        <v>236</v>
      </c>
      <c r="D216" s="392"/>
      <c r="E216" s="392"/>
      <c r="F216" s="392"/>
      <c r="G216" s="391"/>
      <c r="H216" s="391"/>
      <c r="I216" s="391"/>
      <c r="J216" s="391"/>
      <c r="K216" s="391">
        <f t="shared" si="16"/>
        <v>0</v>
      </c>
      <c r="L216" s="391">
        <f t="shared" si="17"/>
        <v>0</v>
      </c>
      <c r="M216" s="393"/>
      <c r="N216" s="51"/>
      <c r="O216" s="51"/>
    </row>
    <row r="217" spans="1:15" x14ac:dyDescent="0.2">
      <c r="A217" s="55">
        <f>+A216+1</f>
        <v>238</v>
      </c>
      <c r="B217" s="55">
        <v>17.3</v>
      </c>
      <c r="C217" s="438" t="s">
        <v>237</v>
      </c>
      <c r="D217" s="402">
        <v>1034.9000000000001</v>
      </c>
      <c r="E217" s="402">
        <v>1034.9000000000001</v>
      </c>
      <c r="F217" s="402">
        <v>1034.9000000000001</v>
      </c>
      <c r="G217" s="391"/>
      <c r="H217" s="402">
        <v>1034.9000000000001</v>
      </c>
      <c r="I217" s="391"/>
      <c r="J217" s="402">
        <v>1034.9000000000001</v>
      </c>
      <c r="K217" s="391">
        <f t="shared" si="16"/>
        <v>1138.3900000000001</v>
      </c>
      <c r="L217" s="391">
        <f t="shared" si="17"/>
        <v>1309.1485</v>
      </c>
      <c r="M217" s="393"/>
      <c r="N217" s="51"/>
      <c r="O217" s="51"/>
    </row>
    <row r="218" spans="1:15" x14ac:dyDescent="0.2">
      <c r="A218" s="55">
        <f>+A217+1</f>
        <v>239</v>
      </c>
      <c r="B218" s="55">
        <v>17.399999999999999</v>
      </c>
      <c r="C218" s="438" t="s">
        <v>238</v>
      </c>
      <c r="D218" s="402">
        <v>12419.2</v>
      </c>
      <c r="E218" s="402">
        <v>12419.2</v>
      </c>
      <c r="F218" s="402">
        <v>12419.2</v>
      </c>
      <c r="G218" s="391"/>
      <c r="H218" s="402">
        <v>12419.2</v>
      </c>
      <c r="I218" s="391"/>
      <c r="J218" s="402">
        <v>12419.2</v>
      </c>
      <c r="K218" s="391">
        <f t="shared" si="16"/>
        <v>13661.12</v>
      </c>
      <c r="L218" s="391">
        <f t="shared" si="17"/>
        <v>15710.288</v>
      </c>
      <c r="M218" s="393"/>
      <c r="N218" s="51"/>
      <c r="O218" s="51"/>
    </row>
    <row r="219" spans="1:15" x14ac:dyDescent="0.2">
      <c r="A219" s="55">
        <f>A218+1</f>
        <v>240</v>
      </c>
      <c r="B219" s="55">
        <v>17.5</v>
      </c>
      <c r="C219" s="438" t="s">
        <v>239</v>
      </c>
      <c r="D219" s="402">
        <v>1034.9000000000001</v>
      </c>
      <c r="E219" s="402">
        <v>1034.9000000000001</v>
      </c>
      <c r="F219" s="402">
        <v>1034.9000000000001</v>
      </c>
      <c r="G219" s="391"/>
      <c r="H219" s="402">
        <v>1034.9000000000001</v>
      </c>
      <c r="I219" s="391"/>
      <c r="J219" s="402">
        <v>1034.9000000000001</v>
      </c>
      <c r="K219" s="391">
        <f t="shared" si="16"/>
        <v>1138.3900000000001</v>
      </c>
      <c r="L219" s="391">
        <f t="shared" si="17"/>
        <v>1309.1485</v>
      </c>
      <c r="M219" s="393"/>
      <c r="N219" s="51"/>
      <c r="O219" s="51"/>
    </row>
    <row r="220" spans="1:15" x14ac:dyDescent="0.2">
      <c r="A220" s="55">
        <f>A219+1</f>
        <v>241</v>
      </c>
      <c r="B220" s="55">
        <v>17.600000000000001</v>
      </c>
      <c r="C220" s="439" t="s">
        <v>48</v>
      </c>
      <c r="D220" s="392">
        <v>12419.2</v>
      </c>
      <c r="E220" s="392">
        <v>12419.2</v>
      </c>
      <c r="F220" s="392">
        <v>12419.2</v>
      </c>
      <c r="G220" s="391"/>
      <c r="H220" s="392">
        <v>12419.2</v>
      </c>
      <c r="I220" s="391"/>
      <c r="J220" s="392">
        <v>12419.2</v>
      </c>
      <c r="K220" s="391">
        <f t="shared" si="16"/>
        <v>13661.12</v>
      </c>
      <c r="L220" s="391">
        <f t="shared" si="17"/>
        <v>15710.288</v>
      </c>
      <c r="M220" s="393"/>
      <c r="N220" s="51"/>
      <c r="O220" s="51"/>
    </row>
    <row r="221" spans="1:15" ht="24" x14ac:dyDescent="0.2">
      <c r="A221" s="55">
        <f>A220+1</f>
        <v>242</v>
      </c>
      <c r="B221" s="55">
        <v>17.7</v>
      </c>
      <c r="C221" s="56" t="s">
        <v>935</v>
      </c>
      <c r="D221" s="392">
        <v>2500</v>
      </c>
      <c r="E221" s="392">
        <v>2500</v>
      </c>
      <c r="F221" s="392">
        <v>2500</v>
      </c>
      <c r="G221" s="391"/>
      <c r="H221" s="392">
        <v>2500</v>
      </c>
      <c r="I221" s="391"/>
      <c r="J221" s="392">
        <v>2500</v>
      </c>
      <c r="K221" s="391">
        <f t="shared" si="16"/>
        <v>2750</v>
      </c>
      <c r="L221" s="391">
        <f t="shared" si="17"/>
        <v>3162.5</v>
      </c>
      <c r="M221" s="393"/>
      <c r="N221" s="51"/>
      <c r="O221" s="51"/>
    </row>
    <row r="222" spans="1:15" ht="24" x14ac:dyDescent="0.2">
      <c r="A222" s="55">
        <f>+A221+1</f>
        <v>243</v>
      </c>
      <c r="B222" s="55">
        <v>17.8</v>
      </c>
      <c r="C222" s="56" t="s">
        <v>240</v>
      </c>
      <c r="D222" s="392"/>
      <c r="E222" s="392"/>
      <c r="F222" s="392"/>
      <c r="G222" s="391"/>
      <c r="H222" s="392"/>
      <c r="I222" s="391"/>
      <c r="J222" s="392"/>
      <c r="K222" s="391">
        <f t="shared" si="16"/>
        <v>0</v>
      </c>
      <c r="L222" s="391">
        <f t="shared" si="17"/>
        <v>0</v>
      </c>
      <c r="M222" s="393"/>
      <c r="N222" s="51"/>
      <c r="O222" s="51"/>
    </row>
    <row r="223" spans="1:15" x14ac:dyDescent="0.2">
      <c r="A223" s="55">
        <f>A222+1</f>
        <v>244</v>
      </c>
      <c r="B223" s="55">
        <v>17.899999999999999</v>
      </c>
      <c r="C223" s="56" t="s">
        <v>241</v>
      </c>
      <c r="D223" s="392"/>
      <c r="E223" s="392"/>
      <c r="F223" s="392"/>
      <c r="G223" s="391"/>
      <c r="H223" s="392"/>
      <c r="I223" s="391"/>
      <c r="J223" s="392"/>
      <c r="K223" s="391">
        <f t="shared" si="16"/>
        <v>0</v>
      </c>
      <c r="L223" s="391">
        <f t="shared" si="17"/>
        <v>0</v>
      </c>
      <c r="M223" s="393"/>
      <c r="N223" s="51"/>
      <c r="O223" s="51"/>
    </row>
    <row r="224" spans="1:15" x14ac:dyDescent="0.2">
      <c r="A224" s="55">
        <f>A223+1</f>
        <v>245</v>
      </c>
      <c r="B224" s="416">
        <v>17.100000000000001</v>
      </c>
      <c r="C224" s="56" t="s">
        <v>162</v>
      </c>
      <c r="D224" s="392">
        <v>2881</v>
      </c>
      <c r="E224" s="392">
        <v>2881</v>
      </c>
      <c r="F224" s="392">
        <v>2881</v>
      </c>
      <c r="G224" s="391"/>
      <c r="H224" s="392">
        <v>2881</v>
      </c>
      <c r="I224" s="391"/>
      <c r="J224" s="392">
        <v>2881</v>
      </c>
      <c r="K224" s="391">
        <f t="shared" si="16"/>
        <v>3169.1</v>
      </c>
      <c r="L224" s="391">
        <f t="shared" si="17"/>
        <v>3644.4649999999997</v>
      </c>
      <c r="M224" s="393"/>
      <c r="N224" s="51"/>
      <c r="O224" s="51"/>
    </row>
    <row r="225" spans="1:15" x14ac:dyDescent="0.2">
      <c r="A225" s="55">
        <f>A224+1</f>
        <v>246</v>
      </c>
      <c r="B225" s="55">
        <v>17.11</v>
      </c>
      <c r="C225" s="56" t="s">
        <v>124</v>
      </c>
      <c r="D225" s="392">
        <v>185</v>
      </c>
      <c r="E225" s="392">
        <v>185</v>
      </c>
      <c r="F225" s="392">
        <v>185</v>
      </c>
      <c r="G225" s="391"/>
      <c r="H225" s="392">
        <v>185</v>
      </c>
      <c r="I225" s="391"/>
      <c r="J225" s="392">
        <v>185</v>
      </c>
      <c r="K225" s="391">
        <f t="shared" si="16"/>
        <v>203.5</v>
      </c>
      <c r="L225" s="391">
        <f t="shared" si="17"/>
        <v>234.02500000000001</v>
      </c>
      <c r="M225" s="393"/>
      <c r="N225" s="51"/>
      <c r="O225" s="51"/>
    </row>
    <row r="226" spans="1:15" ht="24" x14ac:dyDescent="0.2">
      <c r="A226" s="55">
        <f>A225+1</f>
        <v>247</v>
      </c>
      <c r="B226" s="55">
        <v>17.12</v>
      </c>
      <c r="C226" s="390" t="s">
        <v>146</v>
      </c>
      <c r="D226" s="392">
        <v>52320</v>
      </c>
      <c r="E226" s="392">
        <v>51781.1</v>
      </c>
      <c r="F226" s="392">
        <v>44400</v>
      </c>
      <c r="G226" s="391">
        <v>15178.656999999999</v>
      </c>
      <c r="H226" s="391">
        <v>73920</v>
      </c>
      <c r="I226" s="391"/>
      <c r="J226" s="391">
        <v>73920</v>
      </c>
      <c r="K226" s="391">
        <f t="shared" si="16"/>
        <v>81312</v>
      </c>
      <c r="L226" s="391">
        <f t="shared" si="17"/>
        <v>93508.800000000003</v>
      </c>
      <c r="M226" s="393"/>
      <c r="N226" s="51"/>
      <c r="O226" s="51"/>
    </row>
    <row r="227" spans="1:15" ht="32.25" customHeight="1" x14ac:dyDescent="0.2">
      <c r="A227" s="55">
        <f>+A226+1</f>
        <v>248</v>
      </c>
      <c r="B227" s="597" t="s">
        <v>125</v>
      </c>
      <c r="C227" s="598"/>
      <c r="D227" s="412">
        <v>98326.6</v>
      </c>
      <c r="E227" s="411">
        <v>86621.46</v>
      </c>
      <c r="F227" s="412">
        <v>178854.2</v>
      </c>
      <c r="G227" s="412">
        <v>83275.566999999995</v>
      </c>
      <c r="H227" s="440">
        <v>360779.5</v>
      </c>
      <c r="I227" s="441"/>
      <c r="J227" s="440">
        <v>360779.5</v>
      </c>
      <c r="K227" s="442">
        <f t="shared" si="16"/>
        <v>396857.45</v>
      </c>
      <c r="L227" s="442">
        <f t="shared" si="17"/>
        <v>456386.0675</v>
      </c>
      <c r="M227" s="393"/>
      <c r="N227" s="51"/>
      <c r="O227" s="51"/>
    </row>
    <row r="228" spans="1:15" ht="32.25" customHeight="1" x14ac:dyDescent="0.2">
      <c r="A228" s="386">
        <f>+A227+1</f>
        <v>249</v>
      </c>
      <c r="B228" s="386">
        <v>18</v>
      </c>
      <c r="C228" s="387" t="s">
        <v>247</v>
      </c>
      <c r="D228" s="398"/>
      <c r="E228" s="388"/>
      <c r="F228" s="398"/>
      <c r="G228" s="398"/>
      <c r="H228" s="398"/>
      <c r="I228" s="398"/>
      <c r="J228" s="398"/>
      <c r="K228" s="399">
        <f t="shared" si="16"/>
        <v>0</v>
      </c>
      <c r="L228" s="399">
        <f t="shared" si="17"/>
        <v>0</v>
      </c>
      <c r="M228" s="400"/>
      <c r="N228" s="51"/>
      <c r="O228" s="51"/>
    </row>
    <row r="229" spans="1:15" ht="32.25" customHeight="1" x14ac:dyDescent="0.2">
      <c r="A229" s="55">
        <f>A228+1</f>
        <v>250</v>
      </c>
      <c r="B229" s="55">
        <v>18.100000000000001</v>
      </c>
      <c r="C229" s="56" t="s">
        <v>248</v>
      </c>
      <c r="D229" s="391"/>
      <c r="E229" s="392"/>
      <c r="F229" s="391"/>
      <c r="G229" s="391"/>
      <c r="H229" s="391"/>
      <c r="I229" s="391"/>
      <c r="J229" s="391"/>
      <c r="K229" s="391">
        <f t="shared" si="16"/>
        <v>0</v>
      </c>
      <c r="L229" s="391">
        <f t="shared" si="17"/>
        <v>0</v>
      </c>
      <c r="M229" s="393"/>
      <c r="N229" s="51"/>
      <c r="O229" s="51"/>
    </row>
    <row r="230" spans="1:15" ht="39.75" customHeight="1" x14ac:dyDescent="0.2">
      <c r="A230" s="436">
        <f>+A229+1</f>
        <v>251</v>
      </c>
      <c r="B230" s="436">
        <v>18.2</v>
      </c>
      <c r="C230" s="443" t="s">
        <v>161</v>
      </c>
      <c r="D230" s="434"/>
      <c r="E230" s="435"/>
      <c r="F230" s="434"/>
      <c r="G230" s="434"/>
      <c r="H230" s="434"/>
      <c r="I230" s="434"/>
      <c r="J230" s="434"/>
      <c r="K230" s="391">
        <f t="shared" si="16"/>
        <v>0</v>
      </c>
      <c r="L230" s="391">
        <f t="shared" si="17"/>
        <v>0</v>
      </c>
      <c r="M230" s="420"/>
      <c r="N230" s="51"/>
      <c r="O230" s="51"/>
    </row>
    <row r="231" spans="1:15" ht="41.25" customHeight="1" x14ac:dyDescent="0.2">
      <c r="A231" s="55">
        <f>+A230+1</f>
        <v>252</v>
      </c>
      <c r="B231" s="55">
        <v>18.3</v>
      </c>
      <c r="C231" s="56" t="s">
        <v>250</v>
      </c>
      <c r="D231" s="431">
        <v>2346062.1</v>
      </c>
      <c r="E231" s="444">
        <v>2205624.5111600002</v>
      </c>
      <c r="F231" s="431">
        <v>2498000</v>
      </c>
      <c r="G231" s="431">
        <v>1137800</v>
      </c>
      <c r="H231" s="413">
        <v>4653862.4970000004</v>
      </c>
      <c r="I231" s="431"/>
      <c r="J231" s="445">
        <v>4653862497</v>
      </c>
      <c r="K231" s="431">
        <f t="shared" si="16"/>
        <v>5119248746.6999998</v>
      </c>
      <c r="L231" s="431">
        <f t="shared" si="17"/>
        <v>5887136058.7049999</v>
      </c>
      <c r="M231" s="393"/>
      <c r="N231" s="51"/>
      <c r="O231" s="51"/>
    </row>
    <row r="232" spans="1:15" ht="37.5" customHeight="1" x14ac:dyDescent="0.2">
      <c r="A232" s="55">
        <f>+A231+1</f>
        <v>253</v>
      </c>
      <c r="B232" s="55">
        <v>18.399999999999999</v>
      </c>
      <c r="C232" s="56" t="s">
        <v>251</v>
      </c>
      <c r="D232" s="391"/>
      <c r="E232" s="392"/>
      <c r="F232" s="391"/>
      <c r="G232" s="391"/>
      <c r="H232" s="413"/>
      <c r="I232" s="391"/>
      <c r="J232" s="413"/>
      <c r="K232" s="391">
        <f t="shared" si="16"/>
        <v>0</v>
      </c>
      <c r="L232" s="391">
        <f t="shared" si="17"/>
        <v>0</v>
      </c>
      <c r="M232" s="393"/>
      <c r="N232" s="51"/>
      <c r="O232" s="51"/>
    </row>
    <row r="233" spans="1:15" ht="32.25" customHeight="1" x14ac:dyDescent="0.2">
      <c r="A233" s="55">
        <f>+A232+1</f>
        <v>254</v>
      </c>
      <c r="B233" s="597" t="s">
        <v>252</v>
      </c>
      <c r="C233" s="598"/>
      <c r="D233" s="446">
        <v>2346062.1</v>
      </c>
      <c r="E233" s="447">
        <v>2205624.5111600002</v>
      </c>
      <c r="F233" s="396">
        <v>2123300</v>
      </c>
      <c r="G233" s="396">
        <v>994778.76</v>
      </c>
      <c r="H233" s="448">
        <f>+SUM(H229:H232)</f>
        <v>4653862.4970000004</v>
      </c>
      <c r="I233" s="396"/>
      <c r="J233" s="448">
        <v>4653862</v>
      </c>
      <c r="K233" s="396">
        <f t="shared" si="16"/>
        <v>5119248.2</v>
      </c>
      <c r="L233" s="396">
        <f t="shared" si="17"/>
        <v>5887135.4299999997</v>
      </c>
      <c r="M233" s="393"/>
      <c r="N233" s="51"/>
      <c r="O233" s="51"/>
    </row>
    <row r="234" spans="1:15" ht="18" customHeight="1" x14ac:dyDescent="0.2">
      <c r="A234" s="386">
        <f>A233+1</f>
        <v>255</v>
      </c>
      <c r="B234" s="386">
        <v>19</v>
      </c>
      <c r="C234" s="449" t="s">
        <v>147</v>
      </c>
      <c r="D234" s="398"/>
      <c r="E234" s="388"/>
      <c r="F234" s="398"/>
      <c r="G234" s="398"/>
      <c r="H234" s="398"/>
      <c r="I234" s="398"/>
      <c r="J234" s="398"/>
      <c r="K234" s="399">
        <f t="shared" si="16"/>
        <v>0</v>
      </c>
      <c r="L234" s="399">
        <f t="shared" si="17"/>
        <v>0</v>
      </c>
      <c r="M234" s="400"/>
      <c r="N234" s="51"/>
      <c r="O234" s="51"/>
    </row>
    <row r="235" spans="1:15" x14ac:dyDescent="0.2">
      <c r="A235" s="55">
        <f>+A234+1</f>
        <v>256</v>
      </c>
      <c r="B235" s="55">
        <v>19.100000000000001</v>
      </c>
      <c r="C235" s="450" t="s">
        <v>149</v>
      </c>
      <c r="D235" s="391">
        <v>3078</v>
      </c>
      <c r="E235" s="402">
        <v>3078</v>
      </c>
      <c r="F235" s="391">
        <v>3078</v>
      </c>
      <c r="G235" s="391">
        <v>1539</v>
      </c>
      <c r="H235" s="391">
        <v>4500</v>
      </c>
      <c r="I235" s="391"/>
      <c r="J235" s="391">
        <v>4500</v>
      </c>
      <c r="K235" s="391">
        <f t="shared" si="16"/>
        <v>4950</v>
      </c>
      <c r="L235" s="391">
        <f t="shared" si="17"/>
        <v>5692.5</v>
      </c>
      <c r="M235" s="393"/>
      <c r="N235" s="51"/>
      <c r="O235" s="51"/>
    </row>
    <row r="236" spans="1:15" x14ac:dyDescent="0.2">
      <c r="A236" s="55">
        <f>+A235+1</f>
        <v>257</v>
      </c>
      <c r="B236" s="55">
        <v>19.2</v>
      </c>
      <c r="C236" s="450" t="s">
        <v>150</v>
      </c>
      <c r="D236" s="391"/>
      <c r="E236" s="392"/>
      <c r="F236" s="391"/>
      <c r="G236" s="391"/>
      <c r="H236" s="391"/>
      <c r="I236" s="391"/>
      <c r="J236" s="391"/>
      <c r="K236" s="391">
        <f t="shared" si="16"/>
        <v>0</v>
      </c>
      <c r="L236" s="391">
        <f t="shared" si="17"/>
        <v>0</v>
      </c>
      <c r="M236" s="393"/>
      <c r="N236" s="51"/>
      <c r="O236" s="51"/>
    </row>
    <row r="237" spans="1:15" ht="24" x14ac:dyDescent="0.2">
      <c r="A237" s="55">
        <f>+A236+1</f>
        <v>258</v>
      </c>
      <c r="B237" s="55">
        <v>19.3</v>
      </c>
      <c r="C237" s="450" t="s">
        <v>151</v>
      </c>
      <c r="D237" s="391"/>
      <c r="E237" s="392"/>
      <c r="F237" s="391"/>
      <c r="G237" s="391"/>
      <c r="H237" s="391"/>
      <c r="I237" s="391"/>
      <c r="J237" s="391"/>
      <c r="K237" s="391">
        <f t="shared" si="16"/>
        <v>0</v>
      </c>
      <c r="L237" s="391">
        <f t="shared" si="17"/>
        <v>0</v>
      </c>
      <c r="M237" s="393"/>
      <c r="N237" s="51"/>
      <c r="O237" s="51"/>
    </row>
    <row r="238" spans="1:15" ht="24" x14ac:dyDescent="0.2">
      <c r="A238" s="55">
        <f>+A237+1</f>
        <v>259</v>
      </c>
      <c r="B238" s="55">
        <v>19.399999999999999</v>
      </c>
      <c r="C238" s="450" t="s">
        <v>152</v>
      </c>
      <c r="D238" s="391">
        <v>4200</v>
      </c>
      <c r="E238" s="392">
        <v>4200</v>
      </c>
      <c r="F238" s="391">
        <v>4200</v>
      </c>
      <c r="G238" s="391">
        <v>2100</v>
      </c>
      <c r="H238" s="391">
        <v>4500</v>
      </c>
      <c r="I238" s="391"/>
      <c r="J238" s="391">
        <v>4500</v>
      </c>
      <c r="K238" s="391">
        <f t="shared" si="16"/>
        <v>4950</v>
      </c>
      <c r="L238" s="391">
        <f t="shared" si="17"/>
        <v>5692.5</v>
      </c>
      <c r="M238" s="393"/>
      <c r="N238" s="51"/>
      <c r="O238" s="51"/>
    </row>
    <row r="239" spans="1:15" ht="26.25" customHeight="1" x14ac:dyDescent="0.2">
      <c r="A239" s="55">
        <f>+A238+1</f>
        <v>260</v>
      </c>
      <c r="B239" s="597" t="s">
        <v>148</v>
      </c>
      <c r="C239" s="598"/>
      <c r="D239" s="412">
        <v>7278</v>
      </c>
      <c r="E239" s="451">
        <f>E238+E235</f>
        <v>7278</v>
      </c>
      <c r="F239" s="412">
        <v>7278</v>
      </c>
      <c r="G239" s="410">
        <f>G238+G235</f>
        <v>3639</v>
      </c>
      <c r="H239" s="410">
        <v>12742.5</v>
      </c>
      <c r="I239" s="412"/>
      <c r="J239" s="412">
        <v>12742.5</v>
      </c>
      <c r="K239" s="412">
        <f t="shared" si="16"/>
        <v>14016.75</v>
      </c>
      <c r="L239" s="412">
        <f t="shared" si="17"/>
        <v>16119.262500000001</v>
      </c>
      <c r="M239" s="393"/>
      <c r="N239" s="51"/>
      <c r="O239" s="51"/>
    </row>
    <row r="240" spans="1:15" ht="21" customHeight="1" x14ac:dyDescent="0.2">
      <c r="A240" s="386">
        <f t="shared" ref="A240:A250" si="18">A239+1</f>
        <v>261</v>
      </c>
      <c r="B240" s="386">
        <v>20</v>
      </c>
      <c r="C240" s="387" t="s">
        <v>242</v>
      </c>
      <c r="D240" s="398"/>
      <c r="E240" s="388"/>
      <c r="F240" s="398"/>
      <c r="G240" s="398"/>
      <c r="H240" s="398"/>
      <c r="I240" s="398"/>
      <c r="J240" s="398"/>
      <c r="K240" s="399">
        <f t="shared" si="16"/>
        <v>0</v>
      </c>
      <c r="L240" s="399">
        <f t="shared" si="17"/>
        <v>0</v>
      </c>
      <c r="M240" s="400"/>
      <c r="N240" s="51"/>
      <c r="O240" s="51"/>
    </row>
    <row r="241" spans="1:15" x14ac:dyDescent="0.2">
      <c r="A241" s="55">
        <f t="shared" si="18"/>
        <v>262</v>
      </c>
      <c r="B241" s="55">
        <v>20.100000000000001</v>
      </c>
      <c r="C241" s="56" t="s">
        <v>117</v>
      </c>
      <c r="D241" s="391">
        <v>3</v>
      </c>
      <c r="E241" s="392"/>
      <c r="F241" s="391">
        <v>3</v>
      </c>
      <c r="G241" s="391">
        <v>3</v>
      </c>
      <c r="H241" s="391">
        <v>0</v>
      </c>
      <c r="I241" s="391"/>
      <c r="J241" s="391"/>
      <c r="K241" s="391"/>
      <c r="L241" s="391">
        <f t="shared" si="17"/>
        <v>0</v>
      </c>
      <c r="M241" s="393"/>
      <c r="N241" s="51"/>
      <c r="O241" s="51"/>
    </row>
    <row r="242" spans="1:15" ht="24" x14ac:dyDescent="0.2">
      <c r="A242" s="55">
        <f>A241+1</f>
        <v>263</v>
      </c>
      <c r="B242" s="55">
        <v>20.6</v>
      </c>
      <c r="C242" s="390" t="s">
        <v>129</v>
      </c>
      <c r="D242" s="391"/>
      <c r="E242" s="392"/>
      <c r="F242" s="391"/>
      <c r="G242" s="391"/>
      <c r="H242" s="391"/>
      <c r="I242" s="391"/>
      <c r="J242" s="391"/>
      <c r="K242" s="391">
        <f t="shared" si="16"/>
        <v>0</v>
      </c>
      <c r="L242" s="391">
        <f t="shared" si="17"/>
        <v>0</v>
      </c>
      <c r="M242" s="393"/>
      <c r="N242" s="51"/>
      <c r="O242" s="51"/>
    </row>
    <row r="243" spans="1:15" ht="24" x14ac:dyDescent="0.2">
      <c r="A243" s="55">
        <f t="shared" si="18"/>
        <v>264</v>
      </c>
      <c r="B243" s="55">
        <v>20.7</v>
      </c>
      <c r="C243" s="56" t="s">
        <v>133</v>
      </c>
      <c r="D243" s="391"/>
      <c r="E243" s="392"/>
      <c r="F243" s="391"/>
      <c r="G243" s="391"/>
      <c r="H243" s="391"/>
      <c r="I243" s="391"/>
      <c r="J243" s="391"/>
      <c r="K243" s="391">
        <f t="shared" si="16"/>
        <v>0</v>
      </c>
      <c r="L243" s="391">
        <f t="shared" si="17"/>
        <v>0</v>
      </c>
      <c r="M243" s="393"/>
      <c r="N243" s="51"/>
      <c r="O243" s="51"/>
    </row>
    <row r="244" spans="1:15" x14ac:dyDescent="0.2">
      <c r="A244" s="55">
        <f t="shared" si="18"/>
        <v>265</v>
      </c>
      <c r="B244" s="55">
        <v>20.8</v>
      </c>
      <c r="C244" s="390" t="s">
        <v>130</v>
      </c>
      <c r="D244" s="391"/>
      <c r="E244" s="392"/>
      <c r="F244" s="391"/>
      <c r="G244" s="391"/>
      <c r="H244" s="391"/>
      <c r="I244" s="391"/>
      <c r="J244" s="391"/>
      <c r="K244" s="391">
        <f t="shared" si="16"/>
        <v>0</v>
      </c>
      <c r="L244" s="391">
        <f t="shared" si="17"/>
        <v>0</v>
      </c>
      <c r="M244" s="393"/>
      <c r="N244" s="51"/>
      <c r="O244" s="51"/>
    </row>
    <row r="245" spans="1:15" x14ac:dyDescent="0.2">
      <c r="A245" s="55">
        <f t="shared" si="18"/>
        <v>266</v>
      </c>
      <c r="B245" s="55">
        <v>20.9</v>
      </c>
      <c r="C245" s="390" t="s">
        <v>131</v>
      </c>
      <c r="D245" s="391"/>
      <c r="E245" s="392"/>
      <c r="F245" s="391"/>
      <c r="G245" s="391"/>
      <c r="H245" s="391"/>
      <c r="I245" s="391"/>
      <c r="J245" s="391"/>
      <c r="K245" s="391">
        <f t="shared" si="16"/>
        <v>0</v>
      </c>
      <c r="L245" s="391">
        <f t="shared" si="17"/>
        <v>0</v>
      </c>
      <c r="M245" s="393"/>
      <c r="N245" s="51"/>
      <c r="O245" s="51"/>
    </row>
    <row r="246" spans="1:15" ht="24" x14ac:dyDescent="0.2">
      <c r="A246" s="55">
        <f t="shared" si="18"/>
        <v>267</v>
      </c>
      <c r="B246" s="416">
        <v>20.100000000000001</v>
      </c>
      <c r="C246" s="390" t="s">
        <v>160</v>
      </c>
      <c r="D246" s="391"/>
      <c r="E246" s="392"/>
      <c r="F246" s="391"/>
      <c r="G246" s="391"/>
      <c r="H246" s="391"/>
      <c r="I246" s="391"/>
      <c r="J246" s="391"/>
      <c r="K246" s="391">
        <f t="shared" si="16"/>
        <v>0</v>
      </c>
      <c r="L246" s="391">
        <f t="shared" si="17"/>
        <v>0</v>
      </c>
      <c r="M246" s="393"/>
      <c r="N246" s="51"/>
      <c r="O246" s="51"/>
    </row>
    <row r="247" spans="1:15" ht="24" x14ac:dyDescent="0.2">
      <c r="A247" s="55">
        <f t="shared" si="18"/>
        <v>268</v>
      </c>
      <c r="B247" s="55">
        <v>20.11</v>
      </c>
      <c r="C247" s="403" t="s">
        <v>101</v>
      </c>
      <c r="D247" s="391"/>
      <c r="E247" s="392"/>
      <c r="F247" s="391"/>
      <c r="G247" s="391"/>
      <c r="H247" s="391"/>
      <c r="I247" s="391"/>
      <c r="J247" s="391"/>
      <c r="K247" s="391">
        <f t="shared" si="16"/>
        <v>0</v>
      </c>
      <c r="L247" s="391">
        <f t="shared" si="17"/>
        <v>0</v>
      </c>
      <c r="M247" s="393"/>
      <c r="N247" s="51"/>
      <c r="O247" s="51"/>
    </row>
    <row r="248" spans="1:15" ht="24" x14ac:dyDescent="0.2">
      <c r="A248" s="55">
        <f t="shared" si="18"/>
        <v>269</v>
      </c>
      <c r="B248" s="55">
        <v>20.12</v>
      </c>
      <c r="C248" s="56" t="s">
        <v>102</v>
      </c>
      <c r="D248" s="391"/>
      <c r="E248" s="392">
        <v>500</v>
      </c>
      <c r="F248" s="391"/>
      <c r="G248" s="391"/>
      <c r="H248" s="391">
        <v>8200</v>
      </c>
      <c r="I248" s="391"/>
      <c r="J248" s="391">
        <v>8200</v>
      </c>
      <c r="K248" s="391">
        <f t="shared" si="16"/>
        <v>9020</v>
      </c>
      <c r="L248" s="391">
        <f t="shared" si="17"/>
        <v>10373</v>
      </c>
      <c r="M248" s="393"/>
      <c r="N248" s="51"/>
      <c r="O248" s="51"/>
    </row>
    <row r="249" spans="1:15" x14ac:dyDescent="0.2">
      <c r="A249" s="55">
        <f t="shared" si="18"/>
        <v>270</v>
      </c>
      <c r="B249" s="55">
        <v>20.13</v>
      </c>
      <c r="C249" s="56" t="s">
        <v>103</v>
      </c>
      <c r="D249" s="391"/>
      <c r="E249" s="392">
        <v>4531.7</v>
      </c>
      <c r="F249" s="391"/>
      <c r="G249" s="391"/>
      <c r="H249" s="391">
        <v>27200</v>
      </c>
      <c r="I249" s="391"/>
      <c r="J249" s="391">
        <v>27200</v>
      </c>
      <c r="K249" s="391">
        <f t="shared" si="16"/>
        <v>29920</v>
      </c>
      <c r="L249" s="391">
        <f t="shared" si="17"/>
        <v>34408</v>
      </c>
      <c r="M249" s="393"/>
      <c r="N249" s="51"/>
      <c r="O249" s="51"/>
    </row>
    <row r="250" spans="1:15" ht="32.25" customHeight="1" x14ac:dyDescent="0.2">
      <c r="A250" s="55">
        <f t="shared" si="18"/>
        <v>271</v>
      </c>
      <c r="B250" s="597" t="s">
        <v>104</v>
      </c>
      <c r="C250" s="598"/>
      <c r="D250" s="412">
        <v>24144.6</v>
      </c>
      <c r="E250" s="452">
        <v>2519.5</v>
      </c>
      <c r="F250" s="412">
        <v>59127</v>
      </c>
      <c r="G250" s="412">
        <v>59127</v>
      </c>
      <c r="H250" s="410">
        <f>+H249+H248</f>
        <v>35400</v>
      </c>
      <c r="I250" s="410"/>
      <c r="J250" s="410">
        <f>+J249+J248</f>
        <v>35400</v>
      </c>
      <c r="K250" s="391">
        <f>(+G250*0.1)+G250</f>
        <v>65039.7</v>
      </c>
      <c r="L250" s="412">
        <f t="shared" si="17"/>
        <v>74795.654999999999</v>
      </c>
      <c r="M250" s="393"/>
      <c r="N250" s="51"/>
      <c r="O250" s="51"/>
    </row>
    <row r="251" spans="1:15" x14ac:dyDescent="0.2">
      <c r="A251" s="386">
        <f>+A250+1</f>
        <v>272</v>
      </c>
      <c r="B251" s="386">
        <v>21</v>
      </c>
      <c r="C251" s="387" t="s">
        <v>127</v>
      </c>
      <c r="D251" s="398"/>
      <c r="E251" s="388"/>
      <c r="F251" s="398"/>
      <c r="G251" s="398"/>
      <c r="H251" s="398"/>
      <c r="I251" s="398"/>
      <c r="J251" s="398"/>
      <c r="K251" s="399">
        <f t="shared" si="16"/>
        <v>0</v>
      </c>
      <c r="L251" s="399">
        <f t="shared" si="17"/>
        <v>0</v>
      </c>
      <c r="M251" s="400"/>
      <c r="N251" s="51"/>
      <c r="O251" s="51"/>
    </row>
    <row r="252" spans="1:15" x14ac:dyDescent="0.2">
      <c r="A252" s="55">
        <f>A251+1</f>
        <v>273</v>
      </c>
      <c r="B252" s="55">
        <v>21.1</v>
      </c>
      <c r="C252" s="56" t="s">
        <v>243</v>
      </c>
      <c r="D252" s="391"/>
      <c r="E252" s="392"/>
      <c r="F252" s="391"/>
      <c r="G252" s="391"/>
      <c r="H252" s="391"/>
      <c r="I252" s="391"/>
      <c r="J252" s="391"/>
      <c r="K252" s="391">
        <f t="shared" si="16"/>
        <v>0</v>
      </c>
      <c r="L252" s="391">
        <f t="shared" si="17"/>
        <v>0</v>
      </c>
      <c r="M252" s="393"/>
      <c r="N252" s="51"/>
      <c r="O252" s="51"/>
    </row>
    <row r="253" spans="1:15" x14ac:dyDescent="0.2">
      <c r="A253" s="55">
        <f>A252+1</f>
        <v>274</v>
      </c>
      <c r="B253" s="55">
        <v>21.2</v>
      </c>
      <c r="C253" s="56" t="s">
        <v>244</v>
      </c>
      <c r="D253" s="391"/>
      <c r="E253" s="392"/>
      <c r="F253" s="391"/>
      <c r="G253" s="391"/>
      <c r="H253" s="391"/>
      <c r="I253" s="391"/>
      <c r="J253" s="391"/>
      <c r="K253" s="391">
        <f t="shared" si="16"/>
        <v>0</v>
      </c>
      <c r="L253" s="391">
        <f t="shared" si="17"/>
        <v>0</v>
      </c>
      <c r="M253" s="393"/>
      <c r="N253" s="51"/>
      <c r="O253" s="51"/>
    </row>
    <row r="254" spans="1:15" x14ac:dyDescent="0.2">
      <c r="A254" s="55">
        <f>A253+1</f>
        <v>275</v>
      </c>
      <c r="B254" s="55">
        <v>21.3</v>
      </c>
      <c r="C254" s="56" t="s">
        <v>245</v>
      </c>
      <c r="D254" s="453">
        <v>750</v>
      </c>
      <c r="E254" s="392">
        <v>750</v>
      </c>
      <c r="F254" s="453">
        <v>750</v>
      </c>
      <c r="G254" s="391">
        <v>375</v>
      </c>
      <c r="H254" s="391">
        <v>750</v>
      </c>
      <c r="I254" s="391"/>
      <c r="J254" s="391">
        <v>750</v>
      </c>
      <c r="K254" s="391">
        <f t="shared" si="16"/>
        <v>825</v>
      </c>
      <c r="L254" s="391">
        <f t="shared" si="17"/>
        <v>948.75</v>
      </c>
      <c r="M254" s="393"/>
      <c r="N254" s="51"/>
      <c r="O254" s="51"/>
    </row>
    <row r="255" spans="1:15" x14ac:dyDescent="0.2">
      <c r="A255" s="55">
        <f>A254+1</f>
        <v>276</v>
      </c>
      <c r="B255" s="55">
        <v>21.4</v>
      </c>
      <c r="C255" s="56" t="s">
        <v>128</v>
      </c>
      <c r="D255" s="391">
        <v>880</v>
      </c>
      <c r="E255" s="392">
        <v>707</v>
      </c>
      <c r="F255" s="391">
        <v>880</v>
      </c>
      <c r="G255" s="391">
        <v>0</v>
      </c>
      <c r="H255" s="391">
        <v>871.2</v>
      </c>
      <c r="I255" s="391"/>
      <c r="J255" s="391">
        <v>871.2</v>
      </c>
      <c r="K255" s="391">
        <f t="shared" si="16"/>
        <v>958.32</v>
      </c>
      <c r="L255" s="391">
        <f t="shared" si="17"/>
        <v>1102.068</v>
      </c>
      <c r="M255" s="393"/>
      <c r="N255" s="51"/>
      <c r="O255" s="51"/>
    </row>
    <row r="256" spans="1:15" ht="24" customHeight="1" x14ac:dyDescent="0.2">
      <c r="A256" s="55">
        <f>A255+1</f>
        <v>277</v>
      </c>
      <c r="B256" s="597" t="s">
        <v>126</v>
      </c>
      <c r="C256" s="598"/>
      <c r="D256" s="391">
        <f>D255+D254</f>
        <v>1630</v>
      </c>
      <c r="E256" s="392">
        <v>1457</v>
      </c>
      <c r="F256" s="391">
        <f>F255+F254</f>
        <v>1630</v>
      </c>
      <c r="G256" s="391">
        <v>375</v>
      </c>
      <c r="H256" s="413">
        <v>742.5</v>
      </c>
      <c r="I256" s="391"/>
      <c r="J256" s="413">
        <v>742.5</v>
      </c>
      <c r="K256" s="391">
        <f t="shared" si="16"/>
        <v>816.75</v>
      </c>
      <c r="L256" s="391">
        <f t="shared" si="17"/>
        <v>939.26250000000005</v>
      </c>
      <c r="M256" s="393"/>
      <c r="N256" s="51"/>
      <c r="O256" s="51"/>
    </row>
    <row r="257" spans="1:15" ht="20.25" customHeight="1" x14ac:dyDescent="0.2">
      <c r="A257" s="455">
        <f>+A256+1</f>
        <v>278</v>
      </c>
      <c r="B257" s="600" t="s">
        <v>105</v>
      </c>
      <c r="C257" s="601"/>
      <c r="D257" s="456">
        <f>+SUM(D256+D250+D239+D233+D227+D206+D185+D180+D174+D170+D117+D104+D94+D62+D37+D31+D22)</f>
        <v>3393431.9000000004</v>
      </c>
      <c r="E257" s="456">
        <f>+SUM(E256+E250+E239+E233+E227+E206+E185+E180+E174+E170+E117+E104+E94+E62+E37+E31+E22)</f>
        <v>3195886.6091600005</v>
      </c>
      <c r="F257" s="456">
        <f>+SUM(F256+F250+F239+F233+F227+F206+F185+F180+F174+F170+F117+F104+F94+F62+F37+F31+F22)</f>
        <v>3319535.3</v>
      </c>
      <c r="G257" s="456">
        <f>+SUM(G256+G250+G239+G233+G227+G206+G185+G180+G174+G170+G117+G104+G94+G62+G37+G31+G22)</f>
        <v>1641080.6670299997</v>
      </c>
      <c r="H257" s="456">
        <f>+SUM(H256+H250+H239+H233+H227+H206+H185+H180+H174+H170+H117+H104+H94+H62+H37+H31+H22)</f>
        <v>6375327.6072896132</v>
      </c>
      <c r="I257" s="456"/>
      <c r="J257" s="456">
        <f>+SUM(J256+J250+J239+J233+J227+J206+J185+J180+J174+J170+J117+J104+J94+J62+J37+J31+J22)</f>
        <v>6375327.1102896128</v>
      </c>
      <c r="K257" s="457">
        <f t="shared" si="16"/>
        <v>7012859.8213185742</v>
      </c>
      <c r="L257" s="457">
        <f t="shared" si="17"/>
        <v>8064788.7945163604</v>
      </c>
      <c r="M257" s="458"/>
      <c r="N257" s="51"/>
      <c r="O257" s="51"/>
    </row>
    <row r="258" spans="1:15" ht="15" customHeight="1" x14ac:dyDescent="0.2">
      <c r="A258" s="386">
        <f>+A257+1</f>
        <v>279</v>
      </c>
      <c r="B258" s="386">
        <v>22</v>
      </c>
      <c r="C258" s="459" t="s">
        <v>106</v>
      </c>
      <c r="D258" s="398"/>
      <c r="E258" s="388"/>
      <c r="F258" s="398"/>
      <c r="G258" s="398"/>
      <c r="H258" s="398"/>
      <c r="I258" s="398"/>
      <c r="J258" s="398"/>
      <c r="K258" s="399">
        <f t="shared" si="16"/>
        <v>0</v>
      </c>
      <c r="L258" s="399">
        <f t="shared" si="17"/>
        <v>0</v>
      </c>
      <c r="M258" s="400"/>
      <c r="N258" s="51"/>
      <c r="O258" s="51"/>
    </row>
    <row r="259" spans="1:15" x14ac:dyDescent="0.2">
      <c r="A259" s="55">
        <f>A258+1</f>
        <v>280</v>
      </c>
      <c r="B259" s="55">
        <v>22.1</v>
      </c>
      <c r="C259" s="56" t="s">
        <v>107</v>
      </c>
      <c r="D259" s="391"/>
      <c r="E259" s="392"/>
      <c r="F259" s="391"/>
      <c r="G259" s="391"/>
      <c r="H259" s="391"/>
      <c r="I259" s="391"/>
      <c r="J259" s="391"/>
      <c r="K259" s="391">
        <f t="shared" si="16"/>
        <v>0</v>
      </c>
      <c r="L259" s="391">
        <f t="shared" si="17"/>
        <v>0</v>
      </c>
      <c r="M259" s="393"/>
      <c r="N259" s="51"/>
      <c r="O259" s="51"/>
    </row>
    <row r="260" spans="1:15" x14ac:dyDescent="0.2">
      <c r="A260" s="55">
        <f>A259+1</f>
        <v>281</v>
      </c>
      <c r="B260" s="55">
        <v>22.2</v>
      </c>
      <c r="C260" s="56" t="s">
        <v>108</v>
      </c>
      <c r="D260" s="391">
        <v>144420</v>
      </c>
      <c r="E260" s="402">
        <v>254370.06140999999</v>
      </c>
      <c r="F260" s="391">
        <v>400000</v>
      </c>
      <c r="G260" s="391">
        <f>+F260-N260</f>
        <v>222617.7</v>
      </c>
      <c r="H260" s="413">
        <v>500000</v>
      </c>
      <c r="I260" s="391"/>
      <c r="J260" s="413">
        <v>500000</v>
      </c>
      <c r="K260" s="391">
        <f t="shared" si="16"/>
        <v>550000</v>
      </c>
      <c r="L260" s="391">
        <f t="shared" si="17"/>
        <v>632500</v>
      </c>
      <c r="M260" s="393"/>
      <c r="N260" s="51">
        <v>177382.3</v>
      </c>
      <c r="O260" s="51"/>
    </row>
    <row r="261" spans="1:15" ht="24" x14ac:dyDescent="0.2">
      <c r="A261" s="55">
        <f>+A260+1</f>
        <v>282</v>
      </c>
      <c r="B261" s="55">
        <v>22.3</v>
      </c>
      <c r="C261" s="460" t="s">
        <v>118</v>
      </c>
      <c r="D261" s="391"/>
      <c r="E261" s="392"/>
      <c r="F261" s="391"/>
      <c r="G261" s="391"/>
      <c r="H261" s="413"/>
      <c r="I261" s="391"/>
      <c r="J261" s="413"/>
      <c r="K261" s="391">
        <f t="shared" si="16"/>
        <v>0</v>
      </c>
      <c r="L261" s="391">
        <f t="shared" si="17"/>
        <v>0</v>
      </c>
      <c r="M261" s="393"/>
      <c r="N261" s="51"/>
      <c r="O261" s="51"/>
    </row>
    <row r="262" spans="1:15" ht="24" x14ac:dyDescent="0.2">
      <c r="A262" s="55">
        <f t="shared" ref="A262:A271" si="19">A261+1</f>
        <v>283</v>
      </c>
      <c r="B262" s="55">
        <v>22.4</v>
      </c>
      <c r="C262" s="461" t="s">
        <v>196</v>
      </c>
      <c r="D262" s="391"/>
      <c r="E262" s="392"/>
      <c r="F262" s="391"/>
      <c r="G262" s="391"/>
      <c r="H262" s="413"/>
      <c r="I262" s="391"/>
      <c r="J262" s="413"/>
      <c r="K262" s="391">
        <f t="shared" si="16"/>
        <v>0</v>
      </c>
      <c r="L262" s="391">
        <f t="shared" si="17"/>
        <v>0</v>
      </c>
      <c r="M262" s="393"/>
      <c r="N262" s="51"/>
      <c r="O262" s="51"/>
    </row>
    <row r="263" spans="1:15" ht="24" x14ac:dyDescent="0.2">
      <c r="A263" s="55">
        <f t="shared" si="19"/>
        <v>284</v>
      </c>
      <c r="B263" s="55">
        <v>22.5</v>
      </c>
      <c r="C263" s="461" t="s">
        <v>194</v>
      </c>
      <c r="D263" s="391"/>
      <c r="E263" s="392"/>
      <c r="F263" s="391"/>
      <c r="G263" s="391"/>
      <c r="H263" s="413"/>
      <c r="I263" s="391"/>
      <c r="J263" s="413"/>
      <c r="K263" s="391">
        <f t="shared" si="16"/>
        <v>0</v>
      </c>
      <c r="L263" s="391">
        <f t="shared" si="17"/>
        <v>0</v>
      </c>
      <c r="M263" s="393"/>
      <c r="N263" s="51"/>
      <c r="O263" s="51"/>
    </row>
    <row r="264" spans="1:15" x14ac:dyDescent="0.2">
      <c r="A264" s="55">
        <f t="shared" si="19"/>
        <v>285</v>
      </c>
      <c r="B264" s="55">
        <v>22.6</v>
      </c>
      <c r="C264" s="56" t="s">
        <v>109</v>
      </c>
      <c r="D264" s="391">
        <v>90444</v>
      </c>
      <c r="E264" s="391">
        <v>65532</v>
      </c>
      <c r="F264" s="391">
        <v>100000</v>
      </c>
      <c r="G264" s="391">
        <f>+F264-N264</f>
        <v>48240</v>
      </c>
      <c r="H264" s="413">
        <v>100000</v>
      </c>
      <c r="I264" s="391"/>
      <c r="J264" s="413">
        <v>100000</v>
      </c>
      <c r="K264" s="391">
        <f t="shared" si="16"/>
        <v>110000</v>
      </c>
      <c r="L264" s="391">
        <f t="shared" si="17"/>
        <v>126500</v>
      </c>
      <c r="M264" s="393"/>
      <c r="N264" s="51">
        <v>51760</v>
      </c>
      <c r="O264" s="51"/>
    </row>
    <row r="265" spans="1:15" ht="13.5" thickBot="1" x14ac:dyDescent="0.25">
      <c r="A265" s="55">
        <f t="shared" si="19"/>
        <v>286</v>
      </c>
      <c r="B265" s="55">
        <v>22.7</v>
      </c>
      <c r="C265" s="392" t="s">
        <v>110</v>
      </c>
      <c r="D265" s="453">
        <v>3328930.2</v>
      </c>
      <c r="E265" s="462">
        <v>3094923.37</v>
      </c>
      <c r="F265" s="453">
        <v>2817905.3</v>
      </c>
      <c r="G265" s="391">
        <f>+F265-N265</f>
        <v>1368488.5999999999</v>
      </c>
      <c r="H265" s="413">
        <f>+H257-H260-H264</f>
        <v>5775327.6072896132</v>
      </c>
      <c r="I265" s="391"/>
      <c r="J265" s="413">
        <f>+J257-J260-J264</f>
        <v>5775327.1102896128</v>
      </c>
      <c r="K265" s="391">
        <f t="shared" si="16"/>
        <v>6352859.8213185742</v>
      </c>
      <c r="L265" s="391">
        <f t="shared" si="17"/>
        <v>7305788.7945163604</v>
      </c>
      <c r="M265" s="393"/>
      <c r="N265" s="51">
        <v>1449416.7</v>
      </c>
      <c r="O265" s="51"/>
    </row>
    <row r="266" spans="1:15" x14ac:dyDescent="0.2">
      <c r="A266" s="386">
        <f t="shared" si="19"/>
        <v>287</v>
      </c>
      <c r="B266" s="386">
        <v>23</v>
      </c>
      <c r="C266" s="459" t="s">
        <v>111</v>
      </c>
      <c r="D266" s="398">
        <v>1</v>
      </c>
      <c r="E266" s="463">
        <v>1</v>
      </c>
      <c r="F266" s="398">
        <v>1</v>
      </c>
      <c r="G266" s="398">
        <v>1</v>
      </c>
      <c r="H266" s="398">
        <v>1</v>
      </c>
      <c r="I266" s="398"/>
      <c r="J266" s="398">
        <v>1</v>
      </c>
      <c r="K266" s="399">
        <v>1</v>
      </c>
      <c r="L266" s="399">
        <v>1</v>
      </c>
      <c r="M266" s="400"/>
      <c r="N266" s="51"/>
      <c r="O266" s="51"/>
    </row>
    <row r="267" spans="1:15" x14ac:dyDescent="0.2">
      <c r="A267" s="386">
        <f t="shared" si="19"/>
        <v>288</v>
      </c>
      <c r="B267" s="386">
        <v>24</v>
      </c>
      <c r="C267" s="459" t="s">
        <v>112</v>
      </c>
      <c r="D267" s="398">
        <v>64</v>
      </c>
      <c r="E267" s="463">
        <v>60</v>
      </c>
      <c r="F267" s="398">
        <v>67</v>
      </c>
      <c r="G267" s="398">
        <v>67</v>
      </c>
      <c r="H267" s="398">
        <v>79</v>
      </c>
      <c r="I267" s="398"/>
      <c r="J267" s="398">
        <v>79</v>
      </c>
      <c r="K267" s="399">
        <v>90</v>
      </c>
      <c r="L267" s="399">
        <v>103</v>
      </c>
      <c r="M267" s="400"/>
      <c r="N267" s="51"/>
      <c r="O267" s="51"/>
    </row>
    <row r="268" spans="1:15" x14ac:dyDescent="0.2">
      <c r="A268" s="55">
        <f t="shared" si="19"/>
        <v>289</v>
      </c>
      <c r="B268" s="55">
        <v>24.1</v>
      </c>
      <c r="C268" s="56" t="s">
        <v>255</v>
      </c>
      <c r="D268" s="391">
        <v>54</v>
      </c>
      <c r="E268" s="402">
        <v>54</v>
      </c>
      <c r="F268" s="391">
        <v>54</v>
      </c>
      <c r="G268" s="391">
        <v>54</v>
      </c>
      <c r="H268" s="391">
        <v>79</v>
      </c>
      <c r="I268" s="391"/>
      <c r="J268" s="391">
        <v>79</v>
      </c>
      <c r="K268" s="391">
        <v>76</v>
      </c>
      <c r="L268" s="391">
        <v>87</v>
      </c>
      <c r="M268" s="393"/>
      <c r="N268" s="51"/>
      <c r="O268" s="51"/>
    </row>
    <row r="269" spans="1:15" x14ac:dyDescent="0.2">
      <c r="A269" s="55">
        <f t="shared" si="19"/>
        <v>290</v>
      </c>
      <c r="B269" s="55">
        <v>24.2</v>
      </c>
      <c r="C269" s="56" t="s">
        <v>113</v>
      </c>
      <c r="D269" s="391">
        <v>2</v>
      </c>
      <c r="E269" s="402">
        <v>1</v>
      </c>
      <c r="F269" s="391">
        <v>1</v>
      </c>
      <c r="G269" s="391">
        <v>1</v>
      </c>
      <c r="H269" s="391">
        <v>2</v>
      </c>
      <c r="I269" s="391"/>
      <c r="J269" s="391">
        <v>2</v>
      </c>
      <c r="K269" s="391">
        <v>1</v>
      </c>
      <c r="L269" s="391">
        <v>1</v>
      </c>
      <c r="M269" s="393"/>
      <c r="N269" s="51"/>
      <c r="O269" s="51"/>
    </row>
    <row r="270" spans="1:15" x14ac:dyDescent="0.2">
      <c r="A270" s="55">
        <f t="shared" si="19"/>
        <v>291</v>
      </c>
      <c r="B270" s="55">
        <v>24.3</v>
      </c>
      <c r="C270" s="56" t="s">
        <v>114</v>
      </c>
      <c r="D270" s="391">
        <v>50</v>
      </c>
      <c r="E270" s="402">
        <v>44</v>
      </c>
      <c r="F270" s="391">
        <v>53</v>
      </c>
      <c r="G270" s="391">
        <v>53</v>
      </c>
      <c r="H270" s="391">
        <v>70</v>
      </c>
      <c r="I270" s="391"/>
      <c r="J270" s="391">
        <v>70</v>
      </c>
      <c r="K270" s="391">
        <v>75</v>
      </c>
      <c r="L270" s="391">
        <v>86</v>
      </c>
      <c r="M270" s="393"/>
      <c r="N270" s="51"/>
      <c r="O270" s="51"/>
    </row>
    <row r="271" spans="1:15" x14ac:dyDescent="0.2">
      <c r="A271" s="55">
        <f t="shared" si="19"/>
        <v>292</v>
      </c>
      <c r="B271" s="55">
        <v>24.4</v>
      </c>
      <c r="C271" s="392" t="s">
        <v>115</v>
      </c>
      <c r="D271" s="391">
        <v>12</v>
      </c>
      <c r="E271" s="402">
        <v>15</v>
      </c>
      <c r="F271" s="391">
        <v>13</v>
      </c>
      <c r="G271" s="391">
        <v>13</v>
      </c>
      <c r="H271" s="391">
        <v>7</v>
      </c>
      <c r="I271" s="391"/>
      <c r="J271" s="391">
        <v>7</v>
      </c>
      <c r="K271" s="391">
        <v>14</v>
      </c>
      <c r="L271" s="391">
        <v>16</v>
      </c>
      <c r="M271" s="393"/>
      <c r="N271" s="51"/>
      <c r="O271" s="51"/>
    </row>
    <row r="272" spans="1:15" ht="13.5" thickBot="1" x14ac:dyDescent="0.25">
      <c r="A272" s="55">
        <f>+A271+1</f>
        <v>293</v>
      </c>
      <c r="B272" s="55">
        <v>24.5</v>
      </c>
      <c r="C272" s="56" t="s">
        <v>116</v>
      </c>
      <c r="D272" s="391"/>
      <c r="E272" s="464">
        <v>13</v>
      </c>
      <c r="F272" s="391">
        <v>13</v>
      </c>
      <c r="G272" s="391">
        <v>13</v>
      </c>
      <c r="H272" s="391">
        <v>0</v>
      </c>
      <c r="I272" s="391"/>
      <c r="J272" s="391">
        <v>0</v>
      </c>
      <c r="K272" s="391">
        <v>14</v>
      </c>
      <c r="L272" s="391">
        <v>16</v>
      </c>
      <c r="M272" s="393"/>
      <c r="N272" s="51"/>
      <c r="O272" s="51"/>
    </row>
    <row r="273" spans="1:15" hidden="1" x14ac:dyDescent="0.2">
      <c r="A273" s="414"/>
      <c r="B273" s="465">
        <v>1</v>
      </c>
      <c r="C273" s="466" t="s">
        <v>316</v>
      </c>
      <c r="D273" s="467">
        <v>27480</v>
      </c>
      <c r="E273" s="468">
        <v>27480</v>
      </c>
      <c r="F273" s="468">
        <v>23815.9</v>
      </c>
      <c r="G273" s="469"/>
      <c r="H273" s="468">
        <v>12085</v>
      </c>
      <c r="I273" s="468"/>
      <c r="J273" s="468">
        <v>12085</v>
      </c>
      <c r="K273" s="468">
        <f>J273*20%+J273</f>
        <v>14502</v>
      </c>
      <c r="L273" s="454">
        <v>16500</v>
      </c>
      <c r="M273" s="470"/>
      <c r="N273" s="51"/>
      <c r="O273" s="51"/>
    </row>
    <row r="274" spans="1:15" ht="24" hidden="1" x14ac:dyDescent="0.2">
      <c r="A274" s="414"/>
      <c r="B274" s="465">
        <v>2</v>
      </c>
      <c r="C274" s="471" t="s">
        <v>317</v>
      </c>
      <c r="D274" s="472"/>
      <c r="E274" s="472"/>
      <c r="F274" s="472"/>
      <c r="G274" s="472"/>
      <c r="H274" s="472">
        <v>9000</v>
      </c>
      <c r="I274" s="472"/>
      <c r="J274" s="472">
        <v>9000</v>
      </c>
      <c r="K274" s="472">
        <v>10000</v>
      </c>
      <c r="L274" s="472">
        <v>11000</v>
      </c>
      <c r="M274" s="472"/>
      <c r="N274" s="51"/>
      <c r="O274" s="51"/>
    </row>
    <row r="275" spans="1:15" ht="36" hidden="1" x14ac:dyDescent="0.2">
      <c r="A275" s="414"/>
      <c r="B275" s="465">
        <v>3</v>
      </c>
      <c r="C275" s="471" t="s">
        <v>511</v>
      </c>
      <c r="D275" s="472"/>
      <c r="E275" s="472"/>
      <c r="F275" s="472"/>
      <c r="G275" s="472"/>
      <c r="H275" s="472">
        <v>12000</v>
      </c>
      <c r="I275" s="472"/>
      <c r="J275" s="472">
        <v>12000</v>
      </c>
      <c r="K275" s="472">
        <v>13000</v>
      </c>
      <c r="L275" s="472">
        <v>14000</v>
      </c>
      <c r="M275" s="472"/>
      <c r="N275" s="51"/>
      <c r="O275" s="51"/>
    </row>
    <row r="276" spans="1:15" ht="24" hidden="1" x14ac:dyDescent="0.2">
      <c r="A276" s="414"/>
      <c r="B276" s="465">
        <v>4</v>
      </c>
      <c r="C276" s="471" t="s">
        <v>581</v>
      </c>
      <c r="D276" s="472"/>
      <c r="E276" s="472"/>
      <c r="F276" s="472"/>
      <c r="G276" s="472"/>
      <c r="H276" s="472">
        <v>40975</v>
      </c>
      <c r="I276" s="472"/>
      <c r="J276" s="472">
        <v>40975</v>
      </c>
      <c r="K276" s="472">
        <v>50000</v>
      </c>
      <c r="L276" s="472">
        <v>60000</v>
      </c>
      <c r="M276" s="472"/>
      <c r="N276" s="51"/>
      <c r="O276" s="51"/>
    </row>
    <row r="277" spans="1:15" ht="48" hidden="1" x14ac:dyDescent="0.2">
      <c r="A277" s="473"/>
      <c r="B277" s="474">
        <v>5</v>
      </c>
      <c r="C277" s="471" t="s">
        <v>653</v>
      </c>
      <c r="D277" s="472"/>
      <c r="E277" s="472"/>
      <c r="F277" s="472"/>
      <c r="G277" s="472"/>
      <c r="H277" s="454">
        <v>5829.6</v>
      </c>
      <c r="I277" s="454"/>
      <c r="J277" s="454">
        <v>5829.6</v>
      </c>
      <c r="K277" s="454">
        <v>6500</v>
      </c>
      <c r="L277" s="454">
        <v>7500</v>
      </c>
      <c r="M277" s="472"/>
      <c r="N277" s="51"/>
      <c r="O277" s="51"/>
    </row>
    <row r="278" spans="1:15" ht="36" hidden="1" x14ac:dyDescent="0.2">
      <c r="A278" s="414"/>
      <c r="B278" s="465">
        <v>6</v>
      </c>
      <c r="C278" s="471" t="s">
        <v>681</v>
      </c>
      <c r="D278" s="472"/>
      <c r="E278" s="472"/>
      <c r="F278" s="472"/>
      <c r="G278" s="472"/>
      <c r="H278" s="454">
        <v>53597.599999999999</v>
      </c>
      <c r="I278" s="454"/>
      <c r="J278" s="454">
        <v>53597.599999999999</v>
      </c>
      <c r="K278" s="454">
        <v>60000</v>
      </c>
      <c r="L278" s="454">
        <v>65000</v>
      </c>
      <c r="M278" s="472"/>
      <c r="N278" s="51"/>
      <c r="O278" s="51"/>
    </row>
    <row r="279" spans="1:15" ht="36" hidden="1" customHeight="1" x14ac:dyDescent="0.2">
      <c r="A279" s="414"/>
      <c r="B279" s="465">
        <v>7</v>
      </c>
      <c r="C279" s="379" t="s">
        <v>682</v>
      </c>
      <c r="D279" s="472"/>
      <c r="E279" s="472"/>
      <c r="F279" s="472"/>
      <c r="G279" s="472"/>
      <c r="H279" s="454">
        <v>62155</v>
      </c>
      <c r="I279" s="454"/>
      <c r="J279" s="454">
        <v>62155</v>
      </c>
      <c r="K279" s="454">
        <v>65000</v>
      </c>
      <c r="L279" s="454">
        <v>70000</v>
      </c>
      <c r="M279" s="472"/>
      <c r="N279" s="51"/>
      <c r="O279" s="51"/>
    </row>
    <row r="280" spans="1:15" ht="24" hidden="1" x14ac:dyDescent="0.2">
      <c r="A280" s="414"/>
      <c r="B280" s="465">
        <v>8</v>
      </c>
      <c r="C280" s="380" t="s">
        <v>793</v>
      </c>
      <c r="D280" s="472"/>
      <c r="E280" s="472"/>
      <c r="F280" s="472"/>
      <c r="G280" s="472"/>
      <c r="H280" s="454">
        <v>193090.8</v>
      </c>
      <c r="I280" s="454"/>
      <c r="J280" s="454">
        <v>193090.8</v>
      </c>
      <c r="K280" s="454">
        <v>200000</v>
      </c>
      <c r="L280" s="454">
        <v>220000</v>
      </c>
      <c r="M280" s="472"/>
      <c r="N280" s="51"/>
      <c r="O280" s="51"/>
    </row>
    <row r="281" spans="1:15" ht="24" hidden="1" x14ac:dyDescent="0.2">
      <c r="A281" s="414"/>
      <c r="B281" s="465"/>
      <c r="C281" s="380" t="s">
        <v>794</v>
      </c>
      <c r="D281" s="472"/>
      <c r="E281" s="472"/>
      <c r="F281" s="472"/>
      <c r="G281" s="472"/>
      <c r="H281" s="454">
        <v>69440</v>
      </c>
      <c r="I281" s="454"/>
      <c r="J281" s="454">
        <v>69440</v>
      </c>
      <c r="K281" s="454">
        <v>75000</v>
      </c>
      <c r="L281" s="454">
        <v>80000</v>
      </c>
      <c r="M281" s="472"/>
      <c r="N281" s="51"/>
      <c r="O281" s="51"/>
    </row>
    <row r="282" spans="1:15" ht="24" hidden="1" x14ac:dyDescent="0.2">
      <c r="A282" s="414"/>
      <c r="B282" s="465"/>
      <c r="C282" s="380" t="s">
        <v>827</v>
      </c>
      <c r="D282" s="472"/>
      <c r="E282" s="472"/>
      <c r="F282" s="472"/>
      <c r="G282" s="472"/>
      <c r="H282" s="454">
        <v>330934.61200000002</v>
      </c>
      <c r="I282" s="454"/>
      <c r="J282" s="454">
        <v>330934.59999999998</v>
      </c>
      <c r="K282" s="454">
        <v>350000</v>
      </c>
      <c r="L282" s="454">
        <v>400000</v>
      </c>
      <c r="M282" s="472"/>
      <c r="N282" s="51"/>
      <c r="O282" s="51"/>
    </row>
    <row r="283" spans="1:15" hidden="1" x14ac:dyDescent="0.2">
      <c r="A283" s="594" t="s">
        <v>450</v>
      </c>
      <c r="B283" s="594"/>
      <c r="C283" s="594"/>
      <c r="D283" s="414"/>
      <c r="E283" s="414"/>
      <c r="F283" s="414"/>
      <c r="G283" s="414"/>
      <c r="H283" s="475">
        <f>+H282+H281+H280+H279+H278+H277+H276+H275+H274+H273</f>
        <v>789107.61199999996</v>
      </c>
      <c r="I283" s="475"/>
      <c r="J283" s="475">
        <f t="shared" ref="J283:M283" si="20">+J282+J281+J280+J279+J278+J277+J276+J275+J274+J273</f>
        <v>789107.59999999986</v>
      </c>
      <c r="K283" s="475">
        <f t="shared" si="20"/>
        <v>844002</v>
      </c>
      <c r="L283" s="475">
        <f t="shared" si="20"/>
        <v>944000</v>
      </c>
      <c r="M283" s="475">
        <f t="shared" si="20"/>
        <v>0</v>
      </c>
      <c r="N283" s="51"/>
      <c r="O283" s="51"/>
    </row>
    <row r="284" spans="1:15" x14ac:dyDescent="0.2">
      <c r="A284" s="595" t="s">
        <v>449</v>
      </c>
      <c r="B284" s="595"/>
      <c r="C284" s="595"/>
      <c r="D284" s="476"/>
      <c r="E284" s="476"/>
      <c r="F284" s="476"/>
      <c r="G284" s="476"/>
      <c r="H284" s="477">
        <f>+H285+H257</f>
        <v>6417997.6072896132</v>
      </c>
      <c r="I284" s="477"/>
      <c r="J284" s="477">
        <f>+J257+H285</f>
        <v>6417997.1102896128</v>
      </c>
      <c r="K284" s="477"/>
      <c r="L284" s="477"/>
      <c r="M284" s="476"/>
      <c r="N284" s="51"/>
      <c r="O284" s="51"/>
    </row>
    <row r="285" spans="1:15" x14ac:dyDescent="0.2">
      <c r="A285" s="414">
        <v>294</v>
      </c>
      <c r="B285" s="501">
        <v>25</v>
      </c>
      <c r="C285" s="414" t="s">
        <v>886</v>
      </c>
      <c r="D285" s="414"/>
      <c r="E285" s="414"/>
      <c r="F285" s="414"/>
      <c r="G285" s="414"/>
      <c r="H285" s="478">
        <v>42670</v>
      </c>
      <c r="I285" s="414"/>
      <c r="J285" s="543"/>
      <c r="K285" s="414"/>
      <c r="L285" s="414"/>
      <c r="M285" s="414"/>
      <c r="N285" s="51"/>
      <c r="O285" s="51"/>
    </row>
    <row r="286" spans="1:15" ht="15" x14ac:dyDescent="0.25">
      <c r="A286" s="12"/>
      <c r="B286" s="12"/>
      <c r="C286" s="13"/>
      <c r="D286" s="11"/>
      <c r="E286" s="11"/>
      <c r="F286" s="11"/>
      <c r="G286" s="11"/>
      <c r="H286" s="11"/>
      <c r="I286" s="11"/>
      <c r="J286" s="11"/>
      <c r="K286" s="11"/>
      <c r="L286" s="11"/>
      <c r="M286" s="14"/>
    </row>
    <row r="287" spans="1:15" ht="15.75" customHeight="1" x14ac:dyDescent="0.25">
      <c r="A287" s="12"/>
      <c r="B287" s="12"/>
      <c r="C287" s="157"/>
      <c r="D287" s="158"/>
      <c r="E287" s="158"/>
      <c r="F287" s="158"/>
      <c r="G287" s="158"/>
      <c r="H287" s="158"/>
      <c r="I287" s="11"/>
      <c r="J287" s="11"/>
      <c r="K287" s="11"/>
      <c r="L287" s="11"/>
      <c r="M287" s="14"/>
    </row>
    <row r="288" spans="1:15" ht="15" x14ac:dyDescent="0.25">
      <c r="A288" s="12"/>
      <c r="B288" s="12"/>
      <c r="C288" s="13"/>
      <c r="D288" s="11"/>
      <c r="E288" s="11"/>
      <c r="F288" s="11"/>
      <c r="G288" s="11"/>
      <c r="H288" s="11"/>
      <c r="I288" s="11"/>
      <c r="J288" s="11"/>
      <c r="K288" s="11"/>
      <c r="L288" s="11"/>
      <c r="M288" s="14"/>
    </row>
    <row r="289" spans="1:13" ht="15" x14ac:dyDescent="0.25">
      <c r="A289" s="12"/>
      <c r="B289" s="12"/>
      <c r="C289" s="13"/>
      <c r="D289" s="11"/>
      <c r="E289" s="11"/>
      <c r="F289" s="11"/>
      <c r="G289" s="11"/>
      <c r="H289" s="11"/>
      <c r="I289" s="11"/>
      <c r="J289" s="11"/>
      <c r="K289" s="11"/>
      <c r="L289" s="11"/>
      <c r="M289" s="14"/>
    </row>
    <row r="290" spans="1:13" ht="15" x14ac:dyDescent="0.25">
      <c r="A290" s="12"/>
      <c r="B290" s="12"/>
      <c r="C290" s="13"/>
      <c r="D290" s="11"/>
      <c r="E290" s="11"/>
      <c r="F290" s="11"/>
      <c r="G290" s="11"/>
      <c r="H290" s="11"/>
      <c r="I290" s="11"/>
      <c r="J290" s="11"/>
      <c r="K290" s="11"/>
      <c r="L290" s="11"/>
      <c r="M290" s="14"/>
    </row>
    <row r="291" spans="1:13" ht="15" x14ac:dyDescent="0.25">
      <c r="A291" s="12"/>
      <c r="B291" s="12"/>
      <c r="C291" s="13"/>
      <c r="D291" s="11"/>
      <c r="E291" s="11"/>
      <c r="F291" s="11"/>
      <c r="G291" s="11"/>
      <c r="H291" s="11"/>
      <c r="I291" s="11"/>
      <c r="J291" s="11"/>
      <c r="K291" s="11"/>
      <c r="L291" s="11"/>
      <c r="M291" s="14"/>
    </row>
    <row r="292" spans="1:13" ht="15" x14ac:dyDescent="0.25">
      <c r="A292" s="12"/>
      <c r="B292" s="12"/>
      <c r="C292" s="13"/>
      <c r="D292" s="11"/>
      <c r="E292" s="11"/>
      <c r="F292" s="11"/>
      <c r="G292" s="11"/>
      <c r="H292" s="11"/>
      <c r="I292" s="11"/>
      <c r="J292" s="11"/>
      <c r="K292" s="11"/>
      <c r="L292" s="11"/>
      <c r="M292" s="14"/>
    </row>
    <row r="293" spans="1:13" ht="15" x14ac:dyDescent="0.25">
      <c r="A293" s="12"/>
      <c r="B293" s="12"/>
      <c r="C293" s="13"/>
      <c r="D293" s="11"/>
      <c r="E293" s="11"/>
      <c r="F293" s="11"/>
      <c r="G293" s="11"/>
      <c r="H293" s="11"/>
      <c r="I293" s="11"/>
      <c r="J293" s="11"/>
      <c r="K293" s="11"/>
      <c r="L293" s="11"/>
      <c r="M293" s="14"/>
    </row>
    <row r="294" spans="1:13" ht="15" x14ac:dyDescent="0.25">
      <c r="A294" s="12"/>
      <c r="B294" s="12"/>
      <c r="C294" s="13"/>
      <c r="D294" s="11"/>
      <c r="E294" s="11"/>
      <c r="F294" s="11"/>
      <c r="G294" s="11"/>
      <c r="H294" s="11"/>
      <c r="I294" s="11"/>
      <c r="J294" s="11"/>
      <c r="K294" s="11"/>
      <c r="L294" s="11"/>
      <c r="M294" s="14"/>
    </row>
    <row r="295" spans="1:13" ht="15" x14ac:dyDescent="0.25">
      <c r="A295" s="12"/>
      <c r="B295" s="12"/>
      <c r="C295" s="13"/>
      <c r="D295" s="11"/>
      <c r="E295" s="11"/>
      <c r="F295" s="11"/>
      <c r="G295" s="11"/>
      <c r="H295" s="11"/>
      <c r="I295" s="11"/>
      <c r="J295" s="11"/>
      <c r="K295" s="11"/>
      <c r="L295" s="11"/>
      <c r="M295" s="14"/>
    </row>
    <row r="296" spans="1:13" ht="15" x14ac:dyDescent="0.25">
      <c r="A296" s="12"/>
      <c r="B296" s="12"/>
      <c r="C296" s="13"/>
      <c r="D296" s="11"/>
      <c r="E296" s="11"/>
      <c r="F296" s="11"/>
      <c r="G296" s="11"/>
      <c r="H296" s="11"/>
      <c r="I296" s="11"/>
      <c r="J296" s="11"/>
      <c r="K296" s="11"/>
      <c r="L296" s="11"/>
      <c r="M296" s="14"/>
    </row>
    <row r="297" spans="1:13" ht="15" x14ac:dyDescent="0.25">
      <c r="A297" s="12"/>
      <c r="B297" s="12"/>
      <c r="C297" s="13"/>
      <c r="D297" s="11"/>
      <c r="E297" s="11"/>
      <c r="F297" s="11"/>
      <c r="G297" s="11"/>
      <c r="H297" s="11"/>
      <c r="I297" s="11"/>
      <c r="J297" s="11"/>
      <c r="K297" s="11"/>
      <c r="L297" s="11"/>
      <c r="M297" s="14"/>
    </row>
    <row r="298" spans="1:13" ht="15" x14ac:dyDescent="0.25">
      <c r="A298" s="12"/>
      <c r="B298" s="12"/>
      <c r="C298" s="13"/>
      <c r="D298" s="11"/>
      <c r="E298" s="11"/>
      <c r="F298" s="11"/>
      <c r="G298" s="11"/>
      <c r="H298" s="11"/>
      <c r="I298" s="11"/>
      <c r="J298" s="11"/>
      <c r="K298" s="11"/>
      <c r="L298" s="11"/>
      <c r="M298" s="14"/>
    </row>
    <row r="299" spans="1:13" ht="15" x14ac:dyDescent="0.25">
      <c r="A299" s="12"/>
      <c r="B299" s="12"/>
      <c r="C299" s="13"/>
      <c r="D299" s="11"/>
      <c r="E299" s="11"/>
      <c r="F299" s="11"/>
      <c r="G299" s="11"/>
      <c r="H299" s="11"/>
      <c r="I299" s="11"/>
      <c r="J299" s="11"/>
      <c r="K299" s="11"/>
      <c r="L299" s="11"/>
      <c r="M299" s="14"/>
    </row>
    <row r="300" spans="1:13" ht="15" x14ac:dyDescent="0.25">
      <c r="A300" s="12"/>
      <c r="B300" s="12"/>
      <c r="C300" s="13"/>
      <c r="D300" s="11"/>
      <c r="E300" s="11"/>
      <c r="F300" s="11"/>
      <c r="G300" s="11"/>
      <c r="H300" s="11"/>
      <c r="I300" s="11"/>
      <c r="J300" s="11"/>
      <c r="K300" s="11"/>
      <c r="L300" s="11"/>
      <c r="M300" s="14"/>
    </row>
    <row r="301" spans="1:13" ht="15" x14ac:dyDescent="0.25">
      <c r="A301" s="12"/>
      <c r="B301" s="12"/>
      <c r="C301" s="13"/>
      <c r="D301" s="11"/>
      <c r="E301" s="11"/>
      <c r="F301" s="11"/>
      <c r="G301" s="11"/>
      <c r="H301" s="11"/>
      <c r="I301" s="11"/>
      <c r="J301" s="11"/>
      <c r="K301" s="11"/>
      <c r="L301" s="11"/>
      <c r="M301" s="14"/>
    </row>
    <row r="302" spans="1:13" ht="15" x14ac:dyDescent="0.25">
      <c r="A302" s="12"/>
      <c r="B302" s="12"/>
      <c r="C302" s="13"/>
      <c r="D302" s="11"/>
      <c r="E302" s="11"/>
      <c r="F302" s="11"/>
      <c r="G302" s="11"/>
      <c r="H302" s="11"/>
      <c r="I302" s="11"/>
      <c r="J302" s="11"/>
      <c r="K302" s="11"/>
      <c r="L302" s="11"/>
      <c r="M302" s="14"/>
    </row>
    <row r="303" spans="1:13" ht="15" x14ac:dyDescent="0.25">
      <c r="A303" s="12"/>
      <c r="B303" s="12"/>
      <c r="C303" s="13"/>
      <c r="D303" s="11"/>
      <c r="E303" s="11"/>
      <c r="F303" s="11"/>
      <c r="G303" s="11"/>
      <c r="H303" s="11"/>
      <c r="I303" s="11"/>
      <c r="J303" s="11"/>
      <c r="K303" s="11"/>
      <c r="L303" s="11"/>
      <c r="M303" s="14"/>
    </row>
    <row r="304" spans="1:13" ht="15" x14ac:dyDescent="0.25">
      <c r="A304" s="12"/>
      <c r="B304" s="12"/>
      <c r="C304" s="13"/>
      <c r="D304" s="11"/>
      <c r="E304" s="11"/>
      <c r="F304" s="11"/>
      <c r="G304" s="11"/>
      <c r="H304" s="11"/>
      <c r="I304" s="11"/>
      <c r="J304" s="11"/>
      <c r="K304" s="11"/>
      <c r="L304" s="11"/>
      <c r="M304" s="14"/>
    </row>
    <row r="305" spans="1:13" ht="15" x14ac:dyDescent="0.25">
      <c r="A305" s="12"/>
      <c r="B305" s="12"/>
      <c r="C305" s="13"/>
      <c r="D305" s="11"/>
      <c r="E305" s="11"/>
      <c r="F305" s="11"/>
      <c r="G305" s="11"/>
      <c r="H305" s="11"/>
      <c r="I305" s="11"/>
      <c r="J305" s="11"/>
      <c r="K305" s="11"/>
      <c r="L305" s="11"/>
      <c r="M305" s="14"/>
    </row>
    <row r="306" spans="1:13" ht="15" x14ac:dyDescent="0.25">
      <c r="A306" s="12"/>
      <c r="B306" s="12"/>
      <c r="C306" s="13"/>
      <c r="D306" s="11"/>
      <c r="E306" s="11"/>
      <c r="F306" s="11"/>
      <c r="G306" s="11"/>
      <c r="H306" s="11"/>
      <c r="I306" s="11"/>
      <c r="J306" s="11"/>
      <c r="K306" s="11"/>
      <c r="L306" s="11"/>
      <c r="M306" s="14"/>
    </row>
    <row r="307" spans="1:13" ht="15" x14ac:dyDescent="0.25">
      <c r="A307" s="12"/>
      <c r="B307" s="12"/>
      <c r="C307" s="13"/>
      <c r="D307" s="11"/>
      <c r="E307" s="11"/>
      <c r="F307" s="11"/>
      <c r="G307" s="11"/>
      <c r="H307" s="11"/>
      <c r="I307" s="11"/>
      <c r="J307" s="11"/>
      <c r="K307" s="11"/>
      <c r="L307" s="11"/>
      <c r="M307" s="14"/>
    </row>
    <row r="308" spans="1:13" ht="15" x14ac:dyDescent="0.25">
      <c r="A308" s="12"/>
      <c r="B308" s="12"/>
      <c r="C308" s="13"/>
      <c r="D308" s="11"/>
      <c r="E308" s="11"/>
      <c r="F308" s="11"/>
      <c r="G308" s="11"/>
      <c r="H308" s="11"/>
      <c r="I308" s="11"/>
      <c r="J308" s="11"/>
      <c r="K308" s="11"/>
      <c r="L308" s="11"/>
      <c r="M308" s="14"/>
    </row>
    <row r="309" spans="1:13" ht="15" x14ac:dyDescent="0.25">
      <c r="A309" s="12"/>
      <c r="B309" s="12"/>
      <c r="C309" s="13"/>
      <c r="D309" s="11"/>
      <c r="E309" s="11"/>
      <c r="F309" s="11"/>
      <c r="G309" s="11"/>
      <c r="H309" s="11"/>
      <c r="I309" s="11"/>
      <c r="J309" s="11"/>
      <c r="K309" s="11"/>
      <c r="L309" s="11"/>
      <c r="M309" s="14"/>
    </row>
    <row r="310" spans="1:13" ht="15" x14ac:dyDescent="0.25">
      <c r="A310" s="12"/>
      <c r="B310" s="12"/>
      <c r="C310" s="13"/>
      <c r="D310" s="11"/>
      <c r="E310" s="11"/>
      <c r="F310" s="11"/>
      <c r="G310" s="11"/>
      <c r="H310" s="11"/>
      <c r="I310" s="11"/>
      <c r="J310" s="11"/>
      <c r="K310" s="11"/>
      <c r="L310" s="11"/>
      <c r="M310" s="14"/>
    </row>
    <row r="311" spans="1:13" ht="15" x14ac:dyDescent="0.25">
      <c r="A311" s="12"/>
      <c r="B311" s="12"/>
      <c r="C311" s="13"/>
      <c r="D311" s="11"/>
      <c r="E311" s="11"/>
      <c r="F311" s="11"/>
      <c r="G311" s="11"/>
      <c r="H311" s="11"/>
      <c r="I311" s="11"/>
      <c r="J311" s="11"/>
      <c r="K311" s="11"/>
      <c r="L311" s="11"/>
      <c r="M311" s="14"/>
    </row>
    <row r="312" spans="1:13" ht="15" x14ac:dyDescent="0.25">
      <c r="A312" s="12"/>
      <c r="B312" s="12"/>
      <c r="C312" s="13"/>
      <c r="D312" s="11"/>
      <c r="E312" s="11"/>
      <c r="F312" s="11"/>
      <c r="G312" s="11"/>
      <c r="H312" s="11"/>
      <c r="I312" s="11"/>
      <c r="J312" s="11"/>
      <c r="K312" s="11"/>
      <c r="L312" s="11"/>
      <c r="M312" s="14"/>
    </row>
    <row r="313" spans="1:13" ht="15" x14ac:dyDescent="0.25">
      <c r="A313" s="12"/>
      <c r="B313" s="12"/>
      <c r="C313" s="13"/>
      <c r="D313" s="11"/>
      <c r="E313" s="11"/>
      <c r="F313" s="11"/>
      <c r="G313" s="11"/>
      <c r="H313" s="11"/>
      <c r="I313" s="11"/>
      <c r="J313" s="11"/>
      <c r="K313" s="11"/>
      <c r="L313" s="11"/>
      <c r="M313" s="14"/>
    </row>
    <row r="314" spans="1:13" ht="15" x14ac:dyDescent="0.25">
      <c r="A314" s="12"/>
      <c r="B314" s="12"/>
      <c r="C314" s="13"/>
      <c r="D314" s="11"/>
      <c r="E314" s="11"/>
      <c r="F314" s="11"/>
      <c r="G314" s="11"/>
      <c r="H314" s="11"/>
      <c r="I314" s="11"/>
      <c r="J314" s="11"/>
      <c r="K314" s="11"/>
      <c r="L314" s="11"/>
      <c r="M314" s="14"/>
    </row>
    <row r="315" spans="1:13" ht="15" x14ac:dyDescent="0.25">
      <c r="A315" s="12"/>
      <c r="B315" s="12"/>
      <c r="C315" s="13"/>
      <c r="D315" s="11"/>
      <c r="E315" s="11"/>
      <c r="F315" s="11"/>
      <c r="G315" s="11"/>
      <c r="H315" s="11"/>
      <c r="I315" s="11"/>
      <c r="J315" s="11"/>
      <c r="K315" s="11"/>
      <c r="L315" s="11"/>
      <c r="M315" s="14"/>
    </row>
    <row r="316" spans="1:13" ht="15" x14ac:dyDescent="0.25">
      <c r="A316" s="12"/>
      <c r="B316" s="12"/>
      <c r="C316" s="13"/>
      <c r="D316" s="11"/>
      <c r="E316" s="11"/>
      <c r="F316" s="11"/>
      <c r="G316" s="11"/>
      <c r="H316" s="11"/>
      <c r="I316" s="11"/>
      <c r="J316" s="11"/>
      <c r="K316" s="11"/>
      <c r="L316" s="11"/>
      <c r="M316" s="14"/>
    </row>
    <row r="317" spans="1:13" ht="15" x14ac:dyDescent="0.25">
      <c r="A317" s="12"/>
      <c r="B317" s="12"/>
      <c r="C317" s="13"/>
      <c r="D317" s="11"/>
      <c r="E317" s="11"/>
      <c r="F317" s="11"/>
      <c r="G317" s="11"/>
      <c r="H317" s="11"/>
      <c r="I317" s="11"/>
      <c r="J317" s="11"/>
      <c r="K317" s="11"/>
      <c r="L317" s="11"/>
      <c r="M317" s="14"/>
    </row>
    <row r="318" spans="1:13" ht="15" x14ac:dyDescent="0.25">
      <c r="A318" s="12"/>
      <c r="B318" s="12"/>
      <c r="C318" s="13"/>
      <c r="D318" s="11"/>
      <c r="E318" s="11"/>
      <c r="F318" s="11"/>
      <c r="G318" s="11"/>
      <c r="H318" s="11"/>
      <c r="I318" s="11"/>
      <c r="J318" s="11"/>
      <c r="K318" s="11"/>
      <c r="L318" s="11"/>
      <c r="M318" s="14"/>
    </row>
    <row r="319" spans="1:13" ht="15" x14ac:dyDescent="0.25">
      <c r="A319" s="12"/>
      <c r="B319" s="12"/>
      <c r="C319" s="13"/>
      <c r="D319" s="11"/>
      <c r="E319" s="11"/>
      <c r="F319" s="11"/>
      <c r="G319" s="11"/>
      <c r="H319" s="11"/>
      <c r="I319" s="11"/>
      <c r="J319" s="11"/>
      <c r="K319" s="11"/>
      <c r="L319" s="11"/>
      <c r="M319" s="14"/>
    </row>
    <row r="320" spans="1:13" ht="15" x14ac:dyDescent="0.25">
      <c r="A320" s="12"/>
      <c r="B320" s="12"/>
      <c r="C320" s="13"/>
      <c r="D320" s="11"/>
      <c r="E320" s="11"/>
      <c r="F320" s="11"/>
      <c r="G320" s="11"/>
      <c r="H320" s="11"/>
      <c r="I320" s="11"/>
      <c r="J320" s="11"/>
      <c r="K320" s="11"/>
      <c r="L320" s="11"/>
      <c r="M320" s="14"/>
    </row>
    <row r="321" spans="1:13" ht="15" x14ac:dyDescent="0.25">
      <c r="A321" s="12"/>
      <c r="B321" s="12"/>
      <c r="C321" s="13"/>
      <c r="D321" s="11"/>
      <c r="E321" s="11"/>
      <c r="F321" s="11"/>
      <c r="G321" s="11"/>
      <c r="H321" s="11"/>
      <c r="I321" s="11"/>
      <c r="J321" s="11"/>
      <c r="K321" s="11"/>
      <c r="L321" s="11"/>
      <c r="M321" s="14"/>
    </row>
    <row r="322" spans="1:13" ht="15" x14ac:dyDescent="0.25">
      <c r="A322" s="12"/>
      <c r="B322" s="12"/>
      <c r="C322" s="13"/>
      <c r="D322" s="11"/>
      <c r="E322" s="11"/>
      <c r="F322" s="11"/>
      <c r="G322" s="11"/>
      <c r="H322" s="11"/>
      <c r="I322" s="11"/>
      <c r="J322" s="11"/>
      <c r="K322" s="11"/>
      <c r="L322" s="11"/>
      <c r="M322" s="14"/>
    </row>
    <row r="323" spans="1:13" ht="15" x14ac:dyDescent="0.25">
      <c r="A323" s="12"/>
      <c r="B323" s="12"/>
      <c r="C323" s="13"/>
      <c r="D323" s="11"/>
      <c r="E323" s="11"/>
      <c r="F323" s="11"/>
      <c r="G323" s="11"/>
      <c r="H323" s="11"/>
      <c r="I323" s="11"/>
      <c r="J323" s="11"/>
      <c r="K323" s="11"/>
      <c r="L323" s="11"/>
      <c r="M323" s="14"/>
    </row>
    <row r="324" spans="1:13" ht="15" x14ac:dyDescent="0.25">
      <c r="A324" s="12"/>
      <c r="B324" s="12"/>
      <c r="C324" s="13"/>
      <c r="D324" s="11"/>
      <c r="E324" s="11"/>
      <c r="F324" s="11"/>
      <c r="G324" s="11"/>
      <c r="H324" s="11"/>
      <c r="I324" s="11"/>
      <c r="J324" s="11"/>
      <c r="K324" s="11"/>
      <c r="L324" s="11"/>
      <c r="M324" s="14"/>
    </row>
    <row r="325" spans="1:13" ht="15" x14ac:dyDescent="0.25">
      <c r="A325" s="12"/>
      <c r="B325" s="12"/>
      <c r="C325" s="13"/>
      <c r="D325" s="11"/>
      <c r="E325" s="11"/>
      <c r="F325" s="11"/>
      <c r="G325" s="11"/>
      <c r="H325" s="11"/>
      <c r="I325" s="11"/>
      <c r="J325" s="11"/>
      <c r="K325" s="11"/>
      <c r="L325" s="11"/>
      <c r="M325" s="14"/>
    </row>
    <row r="326" spans="1:13" ht="15" x14ac:dyDescent="0.25">
      <c r="A326" s="12"/>
      <c r="B326" s="12"/>
      <c r="C326" s="13"/>
      <c r="D326" s="11"/>
      <c r="E326" s="11"/>
      <c r="F326" s="11"/>
      <c r="G326" s="11"/>
      <c r="H326" s="11"/>
      <c r="I326" s="11"/>
      <c r="J326" s="11"/>
      <c r="K326" s="11"/>
      <c r="L326" s="11"/>
      <c r="M326" s="14"/>
    </row>
    <row r="327" spans="1:13" ht="15" x14ac:dyDescent="0.25">
      <c r="A327" s="12"/>
      <c r="B327" s="12"/>
      <c r="C327" s="13"/>
      <c r="D327" s="11"/>
      <c r="E327" s="11"/>
      <c r="F327" s="11"/>
      <c r="G327" s="11"/>
      <c r="H327" s="11"/>
      <c r="I327" s="11"/>
      <c r="J327" s="11"/>
      <c r="K327" s="11"/>
      <c r="L327" s="11"/>
      <c r="M327" s="14"/>
    </row>
    <row r="328" spans="1:13" ht="15" x14ac:dyDescent="0.25">
      <c r="A328" s="12"/>
      <c r="B328" s="12"/>
      <c r="C328" s="13"/>
      <c r="D328" s="11"/>
      <c r="E328" s="11"/>
      <c r="F328" s="11"/>
      <c r="G328" s="11"/>
      <c r="H328" s="11"/>
      <c r="I328" s="11"/>
      <c r="J328" s="11"/>
      <c r="K328" s="11"/>
      <c r="L328" s="11"/>
      <c r="M328" s="14"/>
    </row>
    <row r="329" spans="1:13" ht="15" x14ac:dyDescent="0.25">
      <c r="A329" s="12"/>
      <c r="B329" s="12"/>
      <c r="C329" s="13"/>
      <c r="D329" s="11"/>
      <c r="E329" s="11"/>
      <c r="F329" s="11"/>
      <c r="G329" s="11"/>
      <c r="H329" s="11"/>
      <c r="I329" s="11"/>
      <c r="J329" s="11"/>
      <c r="K329" s="11"/>
      <c r="L329" s="11"/>
      <c r="M329" s="14"/>
    </row>
    <row r="330" spans="1:13" ht="15" x14ac:dyDescent="0.25">
      <c r="A330" s="12"/>
      <c r="B330" s="12"/>
      <c r="C330" s="13"/>
      <c r="D330" s="11"/>
      <c r="E330" s="11"/>
      <c r="F330" s="11"/>
      <c r="G330" s="11"/>
      <c r="H330" s="11"/>
      <c r="I330" s="11"/>
      <c r="J330" s="11"/>
      <c r="K330" s="11"/>
      <c r="L330" s="11"/>
      <c r="M330" s="14"/>
    </row>
    <row r="331" spans="1:13" ht="15" x14ac:dyDescent="0.25">
      <c r="A331" s="12"/>
      <c r="B331" s="12"/>
      <c r="C331" s="13"/>
      <c r="D331" s="11"/>
      <c r="E331" s="11"/>
      <c r="F331" s="11"/>
      <c r="G331" s="11"/>
      <c r="H331" s="11"/>
      <c r="I331" s="11"/>
      <c r="J331" s="11"/>
      <c r="K331" s="11"/>
      <c r="L331" s="11"/>
      <c r="M331" s="14"/>
    </row>
    <row r="332" spans="1:13" ht="15" x14ac:dyDescent="0.25">
      <c r="A332" s="12"/>
      <c r="B332" s="12"/>
      <c r="C332" s="13"/>
      <c r="D332" s="11"/>
      <c r="E332" s="11"/>
      <c r="F332" s="11"/>
      <c r="G332" s="11"/>
      <c r="H332" s="11"/>
      <c r="I332" s="11"/>
      <c r="J332" s="11"/>
      <c r="K332" s="11"/>
      <c r="L332" s="11"/>
      <c r="M332" s="14"/>
    </row>
    <row r="333" spans="1:13" ht="15" x14ac:dyDescent="0.25">
      <c r="A333" s="12"/>
      <c r="B333" s="12"/>
      <c r="C333" s="13"/>
      <c r="D333" s="11"/>
      <c r="E333" s="11"/>
      <c r="F333" s="11"/>
      <c r="G333" s="11"/>
      <c r="H333" s="11"/>
      <c r="I333" s="11"/>
      <c r="J333" s="11"/>
      <c r="K333" s="11"/>
      <c r="L333" s="11"/>
      <c r="M333" s="14"/>
    </row>
    <row r="334" spans="1:13" ht="15" x14ac:dyDescent="0.25">
      <c r="A334" s="12"/>
      <c r="B334" s="12"/>
      <c r="C334" s="13"/>
      <c r="D334" s="11"/>
      <c r="E334" s="11"/>
      <c r="F334" s="11"/>
      <c r="G334" s="11"/>
      <c r="H334" s="11"/>
      <c r="I334" s="11"/>
      <c r="J334" s="11"/>
      <c r="K334" s="11"/>
      <c r="L334" s="11"/>
      <c r="M334" s="14"/>
    </row>
    <row r="335" spans="1:13" ht="15" x14ac:dyDescent="0.25">
      <c r="A335" s="12"/>
      <c r="B335" s="12"/>
      <c r="C335" s="13"/>
      <c r="D335" s="11"/>
      <c r="E335" s="11"/>
      <c r="F335" s="11"/>
      <c r="G335" s="11"/>
      <c r="H335" s="11"/>
      <c r="I335" s="11"/>
      <c r="J335" s="11"/>
      <c r="K335" s="11"/>
      <c r="L335" s="11"/>
      <c r="M335" s="14"/>
    </row>
    <row r="336" spans="1:13" ht="15" x14ac:dyDescent="0.25">
      <c r="A336" s="12"/>
      <c r="B336" s="12"/>
      <c r="C336" s="13"/>
      <c r="D336" s="11"/>
      <c r="E336" s="11"/>
      <c r="F336" s="11"/>
      <c r="G336" s="11"/>
      <c r="H336" s="11"/>
      <c r="I336" s="11"/>
      <c r="J336" s="11"/>
      <c r="K336" s="11"/>
      <c r="L336" s="11"/>
      <c r="M336" s="14"/>
    </row>
    <row r="337" spans="1:13" ht="15" x14ac:dyDescent="0.25">
      <c r="A337" s="12"/>
      <c r="B337" s="12"/>
      <c r="C337" s="13"/>
      <c r="D337" s="11"/>
      <c r="E337" s="11"/>
      <c r="F337" s="11"/>
      <c r="G337" s="11"/>
      <c r="H337" s="11"/>
      <c r="I337" s="11"/>
      <c r="J337" s="11"/>
      <c r="K337" s="11"/>
      <c r="L337" s="11"/>
      <c r="M337" s="14"/>
    </row>
    <row r="338" spans="1:13" ht="15" x14ac:dyDescent="0.25">
      <c r="A338" s="12"/>
      <c r="B338" s="12"/>
      <c r="C338" s="13"/>
      <c r="D338" s="11"/>
      <c r="E338" s="11"/>
      <c r="F338" s="11"/>
      <c r="G338" s="11"/>
      <c r="H338" s="11"/>
      <c r="I338" s="11"/>
      <c r="J338" s="11"/>
      <c r="K338" s="11"/>
      <c r="L338" s="11"/>
      <c r="M338" s="14"/>
    </row>
    <row r="339" spans="1:13" ht="15" x14ac:dyDescent="0.2">
      <c r="A339" s="12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15" x14ac:dyDescent="0.2">
      <c r="A340" s="12"/>
      <c r="B340"/>
      <c r="C340"/>
      <c r="D340"/>
      <c r="E340"/>
      <c r="F340"/>
      <c r="G340"/>
      <c r="H340"/>
      <c r="I340"/>
      <c r="J340"/>
      <c r="K340"/>
      <c r="L340"/>
      <c r="M340"/>
    </row>
  </sheetData>
  <mergeCells count="38">
    <mergeCell ref="A10:A12"/>
    <mergeCell ref="B10:B12"/>
    <mergeCell ref="C10:C12"/>
    <mergeCell ref="D10:M10"/>
    <mergeCell ref="M11:M12"/>
    <mergeCell ref="D11:E11"/>
    <mergeCell ref="F11:G11"/>
    <mergeCell ref="H11:J11"/>
    <mergeCell ref="B37:C37"/>
    <mergeCell ref="B62:C62"/>
    <mergeCell ref="B257:C257"/>
    <mergeCell ref="B185:C185"/>
    <mergeCell ref="B193:C193"/>
    <mergeCell ref="B201:C201"/>
    <mergeCell ref="B206:C206"/>
    <mergeCell ref="B227:C227"/>
    <mergeCell ref="B208:C208"/>
    <mergeCell ref="B256:C256"/>
    <mergeCell ref="B213:C213"/>
    <mergeCell ref="B250:C250"/>
    <mergeCell ref="B239:C239"/>
    <mergeCell ref="B94:C94"/>
    <mergeCell ref="A283:C283"/>
    <mergeCell ref="A284:C284"/>
    <mergeCell ref="B9:D9"/>
    <mergeCell ref="B233:C233"/>
    <mergeCell ref="A4:C4"/>
    <mergeCell ref="B5:E5"/>
    <mergeCell ref="B6:C6"/>
    <mergeCell ref="B7:C7"/>
    <mergeCell ref="B8:C8"/>
    <mergeCell ref="B104:C104"/>
    <mergeCell ref="B117:C117"/>
    <mergeCell ref="B170:C170"/>
    <mergeCell ref="B174:C174"/>
    <mergeCell ref="B180:C180"/>
    <mergeCell ref="B22:C22"/>
    <mergeCell ref="B31:C31"/>
  </mergeCells>
  <pageMargins left="0.27559055118110237" right="0.19685039370078741" top="0.35433070866141736" bottom="0.19685039370078741" header="0.19685039370078741" footer="0.19685039370078741"/>
  <pageSetup paperSize="9" scale="7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6" zoomScaleNormal="100" workbookViewId="0">
      <selection activeCell="A39" sqref="A39:XFD59"/>
    </sheetView>
  </sheetViews>
  <sheetFormatPr defaultRowHeight="12.75" x14ac:dyDescent="0.2"/>
  <cols>
    <col min="1" max="1" width="4.140625" style="489" customWidth="1"/>
    <col min="2" max="2" width="75" style="290" customWidth="1"/>
    <col min="3" max="9" width="14.42578125" style="290" customWidth="1"/>
    <col min="10" max="10" width="9.140625" style="290"/>
    <col min="11" max="12" width="12.28515625" style="290" bestFit="1" customWidth="1"/>
    <col min="13" max="13" width="11.7109375" style="290" customWidth="1"/>
    <col min="14" max="16384" width="9.140625" style="290"/>
  </cols>
  <sheetData>
    <row r="1" spans="1:13" x14ac:dyDescent="0.2">
      <c r="A1" s="702" t="s">
        <v>977</v>
      </c>
      <c r="B1" s="702"/>
      <c r="C1" s="702"/>
      <c r="D1" s="702"/>
      <c r="E1" s="702"/>
      <c r="F1" s="702"/>
    </row>
    <row r="2" spans="1:13" x14ac:dyDescent="0.2">
      <c r="A2" s="703"/>
      <c r="B2" s="703"/>
      <c r="C2" s="703"/>
      <c r="D2" s="703"/>
      <c r="E2" s="703"/>
      <c r="F2" s="703"/>
    </row>
    <row r="3" spans="1:13" x14ac:dyDescent="0.2">
      <c r="A3" s="691" t="s">
        <v>976</v>
      </c>
      <c r="B3" s="692"/>
      <c r="C3" s="692"/>
      <c r="D3" s="692"/>
      <c r="E3" s="692"/>
      <c r="F3" s="693"/>
    </row>
    <row r="4" spans="1:13" ht="51" x14ac:dyDescent="0.2">
      <c r="A4" s="298" t="s">
        <v>1</v>
      </c>
      <c r="B4" s="299" t="s">
        <v>425</v>
      </c>
      <c r="C4" s="298" t="s">
        <v>426</v>
      </c>
      <c r="D4" s="298" t="s">
        <v>427</v>
      </c>
      <c r="E4" s="298" t="s">
        <v>428</v>
      </c>
      <c r="F4" s="298" t="s">
        <v>429</v>
      </c>
    </row>
    <row r="5" spans="1:13" x14ac:dyDescent="0.2">
      <c r="A5" s="281">
        <v>1</v>
      </c>
      <c r="B5" s="300" t="s">
        <v>430</v>
      </c>
      <c r="C5" s="301">
        <v>800</v>
      </c>
      <c r="D5" s="302">
        <v>12000</v>
      </c>
      <c r="E5" s="302">
        <f>C5*D5</f>
        <v>9600000</v>
      </c>
      <c r="F5" s="302">
        <f>E5*12</f>
        <v>115200000</v>
      </c>
    </row>
    <row r="6" spans="1:13" x14ac:dyDescent="0.2">
      <c r="A6" s="281">
        <v>2</v>
      </c>
      <c r="B6" s="300" t="s">
        <v>431</v>
      </c>
      <c r="C6" s="301">
        <v>250</v>
      </c>
      <c r="D6" s="302">
        <v>5000</v>
      </c>
      <c r="E6" s="302">
        <f>+C6*D6</f>
        <v>1250000</v>
      </c>
      <c r="F6" s="302">
        <f>+E6*12</f>
        <v>15000000</v>
      </c>
    </row>
    <row r="7" spans="1:13" ht="38.25" x14ac:dyDescent="0.2">
      <c r="A7" s="281">
        <v>3</v>
      </c>
      <c r="B7" s="303" t="s">
        <v>432</v>
      </c>
      <c r="C7" s="301">
        <v>80</v>
      </c>
      <c r="D7" s="302">
        <v>10000</v>
      </c>
      <c r="E7" s="302">
        <f>+C7*D7</f>
        <v>800000</v>
      </c>
      <c r="F7" s="302">
        <f>+E7*12</f>
        <v>9600000</v>
      </c>
    </row>
    <row r="8" spans="1:13" ht="25.5" x14ac:dyDescent="0.2">
      <c r="A8" s="281"/>
      <c r="B8" s="303" t="s">
        <v>433</v>
      </c>
      <c r="C8" s="301">
        <v>320</v>
      </c>
      <c r="D8" s="302">
        <v>5000</v>
      </c>
      <c r="E8" s="302">
        <f>+C8*D8</f>
        <v>1600000</v>
      </c>
      <c r="F8" s="302">
        <f>+E8*12</f>
        <v>19200000</v>
      </c>
    </row>
    <row r="9" spans="1:13" x14ac:dyDescent="0.2">
      <c r="A9" s="281"/>
      <c r="B9" s="304" t="s">
        <v>434</v>
      </c>
      <c r="C9" s="301"/>
      <c r="D9" s="302"/>
      <c r="E9" s="305">
        <f>SUM(E5:E8)</f>
        <v>13250000</v>
      </c>
      <c r="F9" s="305">
        <f>SUM(F5:F8)</f>
        <v>159000000</v>
      </c>
    </row>
    <row r="10" spans="1:13" x14ac:dyDescent="0.2">
      <c r="A10" s="694" t="s">
        <v>936</v>
      </c>
      <c r="B10" s="694"/>
      <c r="C10" s="694"/>
      <c r="D10" s="694"/>
      <c r="E10" s="694"/>
      <c r="F10" s="694"/>
      <c r="G10" s="694"/>
      <c r="H10" s="694"/>
      <c r="I10" s="694"/>
      <c r="J10" s="694"/>
      <c r="K10" s="694"/>
      <c r="L10" s="694"/>
    </row>
    <row r="11" spans="1:13" x14ac:dyDescent="0.2">
      <c r="A11" s="704" t="s">
        <v>1</v>
      </c>
      <c r="B11" s="695" t="s">
        <v>937</v>
      </c>
      <c r="C11" s="697" t="s">
        <v>938</v>
      </c>
      <c r="D11" s="699" t="s">
        <v>939</v>
      </c>
      <c r="E11" s="700"/>
      <c r="F11" s="701"/>
      <c r="G11" s="661" t="s">
        <v>940</v>
      </c>
      <c r="H11" s="662"/>
      <c r="I11" s="663"/>
      <c r="J11" s="661" t="s">
        <v>941</v>
      </c>
      <c r="K11" s="662"/>
      <c r="L11" s="663"/>
      <c r="M11" s="279"/>
    </row>
    <row r="12" spans="1:13" ht="33.75" x14ac:dyDescent="0.2">
      <c r="A12" s="704"/>
      <c r="B12" s="696"/>
      <c r="C12" s="698"/>
      <c r="D12" s="243" t="s">
        <v>942</v>
      </c>
      <c r="E12" s="243" t="s">
        <v>943</v>
      </c>
      <c r="F12" s="479" t="s">
        <v>489</v>
      </c>
      <c r="G12" s="243" t="s">
        <v>944</v>
      </c>
      <c r="H12" s="243" t="s">
        <v>945</v>
      </c>
      <c r="I12" s="479" t="s">
        <v>489</v>
      </c>
      <c r="J12" s="243" t="s">
        <v>946</v>
      </c>
      <c r="K12" s="243" t="s">
        <v>947</v>
      </c>
      <c r="L12" s="479" t="s">
        <v>489</v>
      </c>
      <c r="M12" s="480" t="s">
        <v>158</v>
      </c>
    </row>
    <row r="13" spans="1:13" x14ac:dyDescent="0.2">
      <c r="A13" s="704">
        <v>1</v>
      </c>
      <c r="B13" s="688" t="s">
        <v>948</v>
      </c>
      <c r="C13" s="481" t="s">
        <v>949</v>
      </c>
      <c r="D13" s="482">
        <v>50</v>
      </c>
      <c r="E13" s="483">
        <v>100000</v>
      </c>
      <c r="F13" s="484">
        <f t="shared" ref="F13:F20" si="0">+D13*E13</f>
        <v>5000000</v>
      </c>
      <c r="G13" s="689">
        <v>350</v>
      </c>
      <c r="H13" s="689">
        <v>90000</v>
      </c>
      <c r="I13" s="690">
        <f>+H13*G13</f>
        <v>31500000</v>
      </c>
      <c r="J13" s="689">
        <v>500</v>
      </c>
      <c r="K13" s="689">
        <v>50000</v>
      </c>
      <c r="L13" s="690">
        <f>+J13*K13</f>
        <v>25000000</v>
      </c>
      <c r="M13" s="685">
        <f>+L13+I13+F15+F14+F13</f>
        <v>102500000</v>
      </c>
    </row>
    <row r="14" spans="1:13" x14ac:dyDescent="0.2">
      <c r="A14" s="704"/>
      <c r="B14" s="688"/>
      <c r="C14" s="481" t="s">
        <v>950</v>
      </c>
      <c r="D14" s="483">
        <v>10</v>
      </c>
      <c r="E14" s="483">
        <v>100000</v>
      </c>
      <c r="F14" s="484">
        <f t="shared" si="0"/>
        <v>1000000</v>
      </c>
      <c r="G14" s="689"/>
      <c r="H14" s="689"/>
      <c r="I14" s="690"/>
      <c r="J14" s="689"/>
      <c r="K14" s="689"/>
      <c r="L14" s="690"/>
      <c r="M14" s="686"/>
    </row>
    <row r="15" spans="1:13" x14ac:dyDescent="0.2">
      <c r="A15" s="704"/>
      <c r="B15" s="688"/>
      <c r="C15" s="481" t="s">
        <v>951</v>
      </c>
      <c r="D15" s="483">
        <v>400</v>
      </c>
      <c r="E15" s="483">
        <v>100000</v>
      </c>
      <c r="F15" s="484">
        <f t="shared" si="0"/>
        <v>40000000</v>
      </c>
      <c r="G15" s="689"/>
      <c r="H15" s="689"/>
      <c r="I15" s="690"/>
      <c r="J15" s="689"/>
      <c r="K15" s="689"/>
      <c r="L15" s="690"/>
      <c r="M15" s="687"/>
    </row>
    <row r="16" spans="1:13" ht="33.75" x14ac:dyDescent="0.2">
      <c r="A16" s="704"/>
      <c r="B16" s="688"/>
      <c r="C16" s="485" t="s">
        <v>952</v>
      </c>
      <c r="D16" s="483">
        <v>150</v>
      </c>
      <c r="E16" s="483">
        <v>50000</v>
      </c>
      <c r="F16" s="484">
        <f t="shared" si="0"/>
        <v>7500000</v>
      </c>
      <c r="G16" s="483">
        <v>0</v>
      </c>
      <c r="H16" s="483">
        <v>45000</v>
      </c>
      <c r="I16" s="484">
        <f>+G16*H16</f>
        <v>0</v>
      </c>
      <c r="J16" s="483"/>
      <c r="K16" s="689"/>
      <c r="L16" s="484">
        <f>+J16*K13</f>
        <v>0</v>
      </c>
      <c r="M16" s="483">
        <f>+L16+I16+F16</f>
        <v>7500000</v>
      </c>
    </row>
    <row r="17" spans="1:13" x14ac:dyDescent="0.2">
      <c r="A17" s="377">
        <v>2</v>
      </c>
      <c r="B17" s="486" t="s">
        <v>953</v>
      </c>
      <c r="C17" s="487" t="s">
        <v>953</v>
      </c>
      <c r="D17" s="482">
        <v>30</v>
      </c>
      <c r="E17" s="483">
        <v>100000</v>
      </c>
      <c r="F17" s="484">
        <f t="shared" si="0"/>
        <v>3000000</v>
      </c>
      <c r="G17" s="483">
        <v>20</v>
      </c>
      <c r="H17" s="483">
        <v>90000</v>
      </c>
      <c r="I17" s="484">
        <f>+G17*H17</f>
        <v>1800000</v>
      </c>
      <c r="J17" s="483">
        <v>5</v>
      </c>
      <c r="K17" s="483">
        <v>50000</v>
      </c>
      <c r="L17" s="484">
        <f>+J17*K17</f>
        <v>250000</v>
      </c>
      <c r="M17" s="483">
        <f>+L17+I17+F17</f>
        <v>5050000</v>
      </c>
    </row>
    <row r="18" spans="1:13" x14ac:dyDescent="0.2">
      <c r="A18" s="377">
        <v>3</v>
      </c>
      <c r="B18" s="486" t="s">
        <v>954</v>
      </c>
      <c r="C18" s="481" t="s">
        <v>954</v>
      </c>
      <c r="D18" s="482">
        <v>350</v>
      </c>
      <c r="E18" s="483">
        <v>50000</v>
      </c>
      <c r="F18" s="484">
        <f t="shared" si="0"/>
        <v>17500000</v>
      </c>
      <c r="G18" s="483"/>
      <c r="H18" s="483"/>
      <c r="I18" s="484"/>
      <c r="J18" s="483"/>
      <c r="K18" s="483"/>
      <c r="L18" s="484"/>
      <c r="M18" s="483">
        <f>+L18+I18+F18</f>
        <v>17500000</v>
      </c>
    </row>
    <row r="19" spans="1:13" x14ac:dyDescent="0.2">
      <c r="A19" s="704">
        <v>4</v>
      </c>
      <c r="B19" s="688" t="s">
        <v>955</v>
      </c>
      <c r="C19" s="481" t="s">
        <v>956</v>
      </c>
      <c r="D19" s="483">
        <v>20</v>
      </c>
      <c r="E19" s="483">
        <v>100000</v>
      </c>
      <c r="F19" s="484">
        <f t="shared" si="0"/>
        <v>2000000</v>
      </c>
      <c r="G19" s="689">
        <v>250</v>
      </c>
      <c r="H19" s="689">
        <v>90000</v>
      </c>
      <c r="I19" s="690">
        <f>+G19*H19</f>
        <v>22500000</v>
      </c>
      <c r="J19" s="689">
        <v>80</v>
      </c>
      <c r="K19" s="689">
        <v>50000</v>
      </c>
      <c r="L19" s="690">
        <f>+J19*K19</f>
        <v>4000000</v>
      </c>
      <c r="M19" s="689">
        <f>+F19+I19+L19+F20</f>
        <v>53500000</v>
      </c>
    </row>
    <row r="20" spans="1:13" x14ac:dyDescent="0.2">
      <c r="A20" s="704"/>
      <c r="B20" s="688"/>
      <c r="C20" s="481" t="s">
        <v>957</v>
      </c>
      <c r="D20" s="483">
        <v>250</v>
      </c>
      <c r="E20" s="483">
        <v>100000</v>
      </c>
      <c r="F20" s="484">
        <f t="shared" si="0"/>
        <v>25000000</v>
      </c>
      <c r="G20" s="689"/>
      <c r="H20" s="689"/>
      <c r="I20" s="690"/>
      <c r="J20" s="689"/>
      <c r="K20" s="689"/>
      <c r="L20" s="690"/>
      <c r="M20" s="689"/>
    </row>
    <row r="21" spans="1:13" x14ac:dyDescent="0.2">
      <c r="A21" s="377"/>
      <c r="B21" s="486" t="s">
        <v>506</v>
      </c>
      <c r="C21" s="481"/>
      <c r="D21" s="483">
        <f t="shared" ref="D21:L21" si="1">+SUM(D13:D20)</f>
        <v>1260</v>
      </c>
      <c r="E21" s="483">
        <f t="shared" si="1"/>
        <v>700000</v>
      </c>
      <c r="F21" s="484">
        <f t="shared" si="1"/>
        <v>101000000</v>
      </c>
      <c r="G21" s="483">
        <f t="shared" si="1"/>
        <v>620</v>
      </c>
      <c r="H21" s="483">
        <f t="shared" si="1"/>
        <v>315000</v>
      </c>
      <c r="I21" s="484">
        <f t="shared" si="1"/>
        <v>55800000</v>
      </c>
      <c r="J21" s="483">
        <f t="shared" si="1"/>
        <v>585</v>
      </c>
      <c r="K21" s="483">
        <f t="shared" si="1"/>
        <v>150000</v>
      </c>
      <c r="L21" s="484">
        <f t="shared" si="1"/>
        <v>29250000</v>
      </c>
      <c r="M21" s="484">
        <f>+M19+M18+M17+M16+M13</f>
        <v>186050000</v>
      </c>
    </row>
    <row r="22" spans="1:13" x14ac:dyDescent="0.2">
      <c r="A22" s="308"/>
    </row>
    <row r="23" spans="1:13" x14ac:dyDescent="0.2">
      <c r="A23" s="308"/>
    </row>
    <row r="24" spans="1:13" x14ac:dyDescent="0.2">
      <c r="A24" s="684" t="s">
        <v>975</v>
      </c>
      <c r="B24" s="684"/>
      <c r="C24" s="684"/>
      <c r="D24" s="684"/>
      <c r="E24" s="684"/>
      <c r="F24" s="684"/>
      <c r="G24" s="684"/>
      <c r="H24" s="684"/>
      <c r="I24" s="684"/>
    </row>
    <row r="25" spans="1:13" x14ac:dyDescent="0.2">
      <c r="A25" s="673" t="s">
        <v>1</v>
      </c>
      <c r="B25" s="675" t="s">
        <v>974</v>
      </c>
      <c r="C25" s="675" t="s">
        <v>973</v>
      </c>
      <c r="D25" s="678" t="s">
        <v>972</v>
      </c>
      <c r="E25" s="679"/>
      <c r="F25" s="680"/>
      <c r="G25" s="681" t="s">
        <v>971</v>
      </c>
      <c r="H25" s="682"/>
      <c r="I25" s="683"/>
    </row>
    <row r="26" spans="1:13" x14ac:dyDescent="0.2">
      <c r="A26" s="674"/>
      <c r="B26" s="676"/>
      <c r="C26" s="676"/>
      <c r="D26" s="497" t="s">
        <v>970</v>
      </c>
      <c r="E26" s="498" t="s">
        <v>969</v>
      </c>
      <c r="F26" s="498" t="s">
        <v>158</v>
      </c>
      <c r="G26" s="497" t="s">
        <v>970</v>
      </c>
      <c r="H26" s="497" t="s">
        <v>969</v>
      </c>
      <c r="I26" s="497" t="s">
        <v>158</v>
      </c>
    </row>
    <row r="27" spans="1:13" x14ac:dyDescent="0.2">
      <c r="A27" s="499">
        <v>1</v>
      </c>
      <c r="B27" s="496" t="s">
        <v>968</v>
      </c>
      <c r="C27" s="495">
        <v>1000000</v>
      </c>
      <c r="D27" s="494">
        <v>5</v>
      </c>
      <c r="E27" s="493">
        <v>2</v>
      </c>
      <c r="F27" s="493">
        <f t="shared" ref="F27:F37" si="2">+E27+D27</f>
        <v>7</v>
      </c>
      <c r="G27" s="492">
        <f t="shared" ref="G27:G37" si="3">+D27*C27</f>
        <v>5000000</v>
      </c>
      <c r="H27" s="492">
        <f t="shared" ref="H27:H37" si="4">+E27*C27</f>
        <v>2000000</v>
      </c>
      <c r="I27" s="492">
        <f t="shared" ref="I27:I37" si="5">+G27+H27</f>
        <v>7000000</v>
      </c>
    </row>
    <row r="28" spans="1:13" x14ac:dyDescent="0.2">
      <c r="A28" s="499">
        <v>2</v>
      </c>
      <c r="B28" s="496" t="s">
        <v>967</v>
      </c>
      <c r="C28" s="495">
        <v>800000</v>
      </c>
      <c r="D28" s="494">
        <v>4</v>
      </c>
      <c r="E28" s="493">
        <v>3</v>
      </c>
      <c r="F28" s="493">
        <f t="shared" si="2"/>
        <v>7</v>
      </c>
      <c r="G28" s="492">
        <f t="shared" si="3"/>
        <v>3200000</v>
      </c>
      <c r="H28" s="492">
        <f t="shared" si="4"/>
        <v>2400000</v>
      </c>
      <c r="I28" s="492">
        <f t="shared" si="5"/>
        <v>5600000</v>
      </c>
    </row>
    <row r="29" spans="1:13" x14ac:dyDescent="0.2">
      <c r="A29" s="499">
        <v>3</v>
      </c>
      <c r="B29" s="496" t="s">
        <v>966</v>
      </c>
      <c r="C29" s="495">
        <v>500000</v>
      </c>
      <c r="D29" s="494">
        <v>0</v>
      </c>
      <c r="E29" s="493">
        <v>10</v>
      </c>
      <c r="F29" s="493">
        <f t="shared" si="2"/>
        <v>10</v>
      </c>
      <c r="G29" s="492">
        <f t="shared" si="3"/>
        <v>0</v>
      </c>
      <c r="H29" s="492">
        <f t="shared" si="4"/>
        <v>5000000</v>
      </c>
      <c r="I29" s="492">
        <f t="shared" si="5"/>
        <v>5000000</v>
      </c>
    </row>
    <row r="30" spans="1:13" x14ac:dyDescent="0.2">
      <c r="A30" s="499">
        <v>4</v>
      </c>
      <c r="B30" s="496" t="s">
        <v>965</v>
      </c>
      <c r="C30" s="495">
        <v>450000</v>
      </c>
      <c r="D30" s="494">
        <v>1</v>
      </c>
      <c r="E30" s="493">
        <v>63</v>
      </c>
      <c r="F30" s="493">
        <f t="shared" si="2"/>
        <v>64</v>
      </c>
      <c r="G30" s="492">
        <f t="shared" si="3"/>
        <v>450000</v>
      </c>
      <c r="H30" s="492">
        <f t="shared" si="4"/>
        <v>28350000</v>
      </c>
      <c r="I30" s="492">
        <f t="shared" si="5"/>
        <v>28800000</v>
      </c>
    </row>
    <row r="31" spans="1:13" x14ac:dyDescent="0.2">
      <c r="A31" s="499">
        <v>5</v>
      </c>
      <c r="B31" s="496" t="s">
        <v>964</v>
      </c>
      <c r="C31" s="495">
        <v>400000</v>
      </c>
      <c r="D31" s="494">
        <v>8</v>
      </c>
      <c r="E31" s="493">
        <v>21</v>
      </c>
      <c r="F31" s="493">
        <f t="shared" si="2"/>
        <v>29</v>
      </c>
      <c r="G31" s="492">
        <f t="shared" si="3"/>
        <v>3200000</v>
      </c>
      <c r="H31" s="492">
        <f t="shared" si="4"/>
        <v>8400000</v>
      </c>
      <c r="I31" s="492">
        <f t="shared" si="5"/>
        <v>11600000</v>
      </c>
    </row>
    <row r="32" spans="1:13" x14ac:dyDescent="0.2">
      <c r="A32" s="677">
        <v>6</v>
      </c>
      <c r="B32" s="496" t="s">
        <v>963</v>
      </c>
      <c r="C32" s="495">
        <v>500000</v>
      </c>
      <c r="D32" s="494">
        <v>7</v>
      </c>
      <c r="E32" s="493">
        <v>0</v>
      </c>
      <c r="F32" s="493">
        <f t="shared" si="2"/>
        <v>7</v>
      </c>
      <c r="G32" s="492">
        <f t="shared" si="3"/>
        <v>3500000</v>
      </c>
      <c r="H32" s="492">
        <f t="shared" si="4"/>
        <v>0</v>
      </c>
      <c r="I32" s="492">
        <f t="shared" si="5"/>
        <v>3500000</v>
      </c>
    </row>
    <row r="33" spans="1:11" x14ac:dyDescent="0.2">
      <c r="A33" s="677"/>
      <c r="B33" s="496" t="s">
        <v>962</v>
      </c>
      <c r="C33" s="495">
        <v>700000</v>
      </c>
      <c r="D33" s="494">
        <v>13</v>
      </c>
      <c r="E33" s="493">
        <v>26</v>
      </c>
      <c r="F33" s="493">
        <f t="shared" si="2"/>
        <v>39</v>
      </c>
      <c r="G33" s="492">
        <f t="shared" si="3"/>
        <v>9100000</v>
      </c>
      <c r="H33" s="492">
        <f t="shared" si="4"/>
        <v>18200000</v>
      </c>
      <c r="I33" s="492">
        <f t="shared" si="5"/>
        <v>27300000</v>
      </c>
    </row>
    <row r="34" spans="1:11" x14ac:dyDescent="0.2">
      <c r="A34" s="677"/>
      <c r="B34" s="496" t="s">
        <v>961</v>
      </c>
      <c r="C34" s="495">
        <v>800000</v>
      </c>
      <c r="D34" s="494">
        <v>6</v>
      </c>
      <c r="E34" s="493">
        <v>0</v>
      </c>
      <c r="F34" s="493">
        <f t="shared" si="2"/>
        <v>6</v>
      </c>
      <c r="G34" s="492">
        <f t="shared" si="3"/>
        <v>4800000</v>
      </c>
      <c r="H34" s="492">
        <f t="shared" si="4"/>
        <v>0</v>
      </c>
      <c r="I34" s="492">
        <f t="shared" si="5"/>
        <v>4800000</v>
      </c>
      <c r="K34" s="488"/>
    </row>
    <row r="35" spans="1:11" x14ac:dyDescent="0.2">
      <c r="A35" s="677">
        <v>7</v>
      </c>
      <c r="B35" s="496" t="s">
        <v>960</v>
      </c>
      <c r="C35" s="495">
        <v>600000</v>
      </c>
      <c r="D35" s="494">
        <v>9</v>
      </c>
      <c r="E35" s="493">
        <v>1</v>
      </c>
      <c r="F35" s="493">
        <f t="shared" si="2"/>
        <v>10</v>
      </c>
      <c r="G35" s="492">
        <f t="shared" si="3"/>
        <v>5400000</v>
      </c>
      <c r="H35" s="492">
        <f t="shared" si="4"/>
        <v>600000</v>
      </c>
      <c r="I35" s="492">
        <f t="shared" si="5"/>
        <v>6000000</v>
      </c>
    </row>
    <row r="36" spans="1:11" x14ac:dyDescent="0.2">
      <c r="A36" s="677"/>
      <c r="B36" s="496" t="s">
        <v>959</v>
      </c>
      <c r="C36" s="495">
        <v>800000</v>
      </c>
      <c r="D36" s="494">
        <v>3</v>
      </c>
      <c r="E36" s="493">
        <v>0</v>
      </c>
      <c r="F36" s="493">
        <f t="shared" si="2"/>
        <v>3</v>
      </c>
      <c r="G36" s="492">
        <f t="shared" si="3"/>
        <v>2400000</v>
      </c>
      <c r="H36" s="492">
        <f t="shared" si="4"/>
        <v>0</v>
      </c>
      <c r="I36" s="492">
        <f t="shared" si="5"/>
        <v>2400000</v>
      </c>
    </row>
    <row r="37" spans="1:11" x14ac:dyDescent="0.2">
      <c r="A37" s="677"/>
      <c r="B37" s="496" t="s">
        <v>958</v>
      </c>
      <c r="C37" s="495">
        <v>1000000</v>
      </c>
      <c r="D37" s="494">
        <v>2</v>
      </c>
      <c r="E37" s="493">
        <v>0</v>
      </c>
      <c r="F37" s="493">
        <f t="shared" si="2"/>
        <v>2</v>
      </c>
      <c r="G37" s="492">
        <f t="shared" si="3"/>
        <v>2000000</v>
      </c>
      <c r="H37" s="492">
        <f t="shared" si="4"/>
        <v>0</v>
      </c>
      <c r="I37" s="492">
        <f t="shared" si="5"/>
        <v>2000000</v>
      </c>
    </row>
    <row r="38" spans="1:11" x14ac:dyDescent="0.2">
      <c r="A38" s="670" t="s">
        <v>187</v>
      </c>
      <c r="B38" s="671"/>
      <c r="C38" s="672"/>
      <c r="D38" s="491">
        <f t="shared" ref="D38:I38" si="6">+D37+D36+D35+D34+D33+D32+D31+D30+D29+D28+D27</f>
        <v>58</v>
      </c>
      <c r="E38" s="491">
        <f t="shared" si="6"/>
        <v>126</v>
      </c>
      <c r="F38" s="491">
        <f t="shared" si="6"/>
        <v>184</v>
      </c>
      <c r="G38" s="490">
        <f t="shared" si="6"/>
        <v>39050000</v>
      </c>
      <c r="H38" s="490">
        <f t="shared" si="6"/>
        <v>64950000</v>
      </c>
      <c r="I38" s="490">
        <f t="shared" si="6"/>
        <v>104000000</v>
      </c>
    </row>
    <row r="42" spans="1:11" x14ac:dyDescent="0.2">
      <c r="A42" s="500" t="s">
        <v>435</v>
      </c>
      <c r="B42" s="307"/>
      <c r="C42" s="307"/>
      <c r="D42" s="307"/>
      <c r="E42" s="307"/>
      <c r="F42" s="307"/>
    </row>
    <row r="43" spans="1:11" ht="38.25" x14ac:dyDescent="0.2">
      <c r="A43" s="298" t="s">
        <v>1</v>
      </c>
      <c r="B43" s="298" t="s">
        <v>436</v>
      </c>
      <c r="C43" s="298" t="s">
        <v>437</v>
      </c>
      <c r="D43" s="298" t="s">
        <v>438</v>
      </c>
      <c r="E43" s="298" t="s">
        <v>428</v>
      </c>
      <c r="F43" s="298" t="s">
        <v>429</v>
      </c>
    </row>
    <row r="44" spans="1:11" x14ac:dyDescent="0.2">
      <c r="A44" s="281">
        <v>1</v>
      </c>
      <c r="B44" s="300" t="s">
        <v>439</v>
      </c>
      <c r="C44" s="301">
        <v>140</v>
      </c>
      <c r="D44" s="302">
        <v>60000</v>
      </c>
      <c r="E44" s="302">
        <f>C44*D44</f>
        <v>8400000</v>
      </c>
      <c r="F44" s="302">
        <f>+E44*12</f>
        <v>100800000</v>
      </c>
      <c r="G44" s="306"/>
    </row>
    <row r="45" spans="1:11" x14ac:dyDescent="0.2">
      <c r="A45" s="281">
        <v>2</v>
      </c>
      <c r="B45" s="300" t="s">
        <v>440</v>
      </c>
      <c r="C45" s="301">
        <v>1</v>
      </c>
      <c r="D45" s="302">
        <v>99000</v>
      </c>
      <c r="E45" s="302">
        <f>C45*D45</f>
        <v>99000</v>
      </c>
      <c r="F45" s="302">
        <f>E45*12</f>
        <v>1188000</v>
      </c>
    </row>
    <row r="46" spans="1:11" x14ac:dyDescent="0.2">
      <c r="A46" s="281">
        <v>3</v>
      </c>
      <c r="B46" s="300" t="s">
        <v>441</v>
      </c>
      <c r="C46" s="301">
        <v>1</v>
      </c>
      <c r="D46" s="302">
        <v>99000</v>
      </c>
      <c r="E46" s="302">
        <f>C46*D46</f>
        <v>99000</v>
      </c>
      <c r="F46" s="302">
        <f>E46*12</f>
        <v>1188000</v>
      </c>
    </row>
    <row r="47" spans="1:11" x14ac:dyDescent="0.2">
      <c r="A47" s="281">
        <v>5</v>
      </c>
      <c r="B47" s="300" t="s">
        <v>442</v>
      </c>
      <c r="C47" s="301">
        <v>3</v>
      </c>
      <c r="D47" s="302">
        <v>6500</v>
      </c>
      <c r="E47" s="302">
        <v>172916.67</v>
      </c>
      <c r="F47" s="302">
        <f>E47*12</f>
        <v>2075000.04</v>
      </c>
    </row>
    <row r="48" spans="1:11" x14ac:dyDescent="0.2">
      <c r="A48" s="281"/>
      <c r="B48" s="304" t="s">
        <v>434</v>
      </c>
      <c r="C48" s="302"/>
      <c r="D48" s="302"/>
      <c r="E48" s="305">
        <f>SUM(E44:E46)</f>
        <v>8598000</v>
      </c>
      <c r="F48" s="305">
        <f>SUM(F44:F46)</f>
        <v>103176000</v>
      </c>
    </row>
  </sheetData>
  <mergeCells count="36">
    <mergeCell ref="A1:F2"/>
    <mergeCell ref="G13:G15"/>
    <mergeCell ref="A13:A16"/>
    <mergeCell ref="A19:A20"/>
    <mergeCell ref="A11:A12"/>
    <mergeCell ref="K13:K16"/>
    <mergeCell ref="L13:L15"/>
    <mergeCell ref="A3:F3"/>
    <mergeCell ref="A10:L10"/>
    <mergeCell ref="B11:B12"/>
    <mergeCell ref="C11:C12"/>
    <mergeCell ref="D11:F11"/>
    <mergeCell ref="G11:I11"/>
    <mergeCell ref="J11:L11"/>
    <mergeCell ref="B13:B16"/>
    <mergeCell ref="D25:F25"/>
    <mergeCell ref="G25:I25"/>
    <mergeCell ref="A24:I24"/>
    <mergeCell ref="A32:A34"/>
    <mergeCell ref="M13:M15"/>
    <mergeCell ref="B19:B20"/>
    <mergeCell ref="G19:G20"/>
    <mergeCell ref="H19:H20"/>
    <mergeCell ref="I19:I20"/>
    <mergeCell ref="J19:J20"/>
    <mergeCell ref="K19:K20"/>
    <mergeCell ref="L19:L20"/>
    <mergeCell ref="M19:M20"/>
    <mergeCell ref="H13:H15"/>
    <mergeCell ref="I13:I15"/>
    <mergeCell ref="J13:J15"/>
    <mergeCell ref="A38:C38"/>
    <mergeCell ref="A25:A26"/>
    <mergeCell ref="B25:B26"/>
    <mergeCell ref="C25:C26"/>
    <mergeCell ref="A35:A3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6" sqref="E16"/>
    </sheetView>
  </sheetViews>
  <sheetFormatPr defaultRowHeight="12.75" x14ac:dyDescent="0.2"/>
  <cols>
    <col min="1" max="1" width="27.7109375" bestFit="1" customWidth="1"/>
    <col min="2" max="2" width="14.5703125" customWidth="1"/>
    <col min="3" max="3" width="13.140625" customWidth="1"/>
    <col min="4" max="4" width="13.7109375" customWidth="1"/>
    <col min="5" max="5" width="16.28515625" bestFit="1" customWidth="1"/>
  </cols>
  <sheetData>
    <row r="1" spans="1:5" ht="39.75" customHeight="1" x14ac:dyDescent="0.2">
      <c r="A1" s="705" t="s">
        <v>837</v>
      </c>
      <c r="B1" s="706"/>
      <c r="C1" s="706"/>
      <c r="D1" s="706"/>
      <c r="E1" s="707"/>
    </row>
    <row r="2" spans="1:5" ht="28.5" x14ac:dyDescent="0.2">
      <c r="A2" s="111" t="s">
        <v>444</v>
      </c>
      <c r="B2" s="111" t="s">
        <v>838</v>
      </c>
      <c r="C2" s="111" t="s">
        <v>839</v>
      </c>
      <c r="D2" s="111" t="s">
        <v>445</v>
      </c>
      <c r="E2" s="223" t="s">
        <v>446</v>
      </c>
    </row>
    <row r="3" spans="1:5" ht="14.25" x14ac:dyDescent="0.2">
      <c r="A3" s="23" t="s">
        <v>447</v>
      </c>
      <c r="B3" s="23">
        <v>770000</v>
      </c>
      <c r="C3" s="23">
        <v>4</v>
      </c>
      <c r="D3" s="24">
        <f>+B3*C3</f>
        <v>3080000</v>
      </c>
      <c r="E3" s="24">
        <f>12*D3</f>
        <v>36960000</v>
      </c>
    </row>
    <row r="4" spans="1:5" ht="14.25" x14ac:dyDescent="0.2">
      <c r="A4" s="23" t="s">
        <v>448</v>
      </c>
      <c r="B4" s="23">
        <v>770000</v>
      </c>
      <c r="C4" s="23">
        <v>4</v>
      </c>
      <c r="D4" s="24">
        <f>+B4*C4</f>
        <v>3080000</v>
      </c>
      <c r="E4" s="24">
        <f>12*D4</f>
        <v>36960000</v>
      </c>
    </row>
    <row r="5" spans="1:5" ht="14.25" x14ac:dyDescent="0.2">
      <c r="A5" s="23" t="s">
        <v>158</v>
      </c>
      <c r="B5" s="23">
        <v>1540000</v>
      </c>
      <c r="C5" s="23">
        <v>8</v>
      </c>
      <c r="D5" s="24">
        <v>3700</v>
      </c>
      <c r="E5" s="25">
        <f>+E4+E3</f>
        <v>73920000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58" zoomScale="85" zoomScaleNormal="85" workbookViewId="0">
      <selection activeCell="N92" sqref="N92"/>
    </sheetView>
  </sheetViews>
  <sheetFormatPr defaultRowHeight="12.75" x14ac:dyDescent="0.2"/>
  <cols>
    <col min="1" max="1" width="5.85546875" customWidth="1"/>
    <col min="2" max="2" width="27.140625" customWidth="1"/>
    <col min="3" max="3" width="12.85546875" customWidth="1"/>
    <col min="4" max="4" width="12.7109375" customWidth="1"/>
    <col min="5" max="5" width="13.5703125" customWidth="1"/>
    <col min="6" max="6" width="12.85546875" customWidth="1"/>
    <col min="7" max="7" width="14.28515625" customWidth="1"/>
    <col min="8" max="8" width="13.85546875" customWidth="1"/>
  </cols>
  <sheetData>
    <row r="1" spans="1:7" ht="36" customHeight="1" x14ac:dyDescent="0.2">
      <c r="A1" s="708" t="s">
        <v>580</v>
      </c>
      <c r="B1" s="708"/>
      <c r="C1" s="708"/>
      <c r="D1" s="708"/>
      <c r="E1" s="708"/>
      <c r="F1" s="708"/>
      <c r="G1" s="708"/>
    </row>
    <row r="2" spans="1:7" ht="24" x14ac:dyDescent="0.2">
      <c r="A2" s="102">
        <v>1</v>
      </c>
      <c r="B2" s="103" t="s">
        <v>478</v>
      </c>
      <c r="C2" s="103"/>
      <c r="D2" s="104" t="s">
        <v>493</v>
      </c>
      <c r="E2" s="104" t="s">
        <v>494</v>
      </c>
      <c r="F2" s="104"/>
      <c r="G2" s="105">
        <v>12000000</v>
      </c>
    </row>
    <row r="3" spans="1:7" ht="24" x14ac:dyDescent="0.2">
      <c r="A3" s="104">
        <v>2</v>
      </c>
      <c r="B3" s="103" t="s">
        <v>479</v>
      </c>
      <c r="C3" s="103"/>
      <c r="D3" s="104" t="s">
        <v>480</v>
      </c>
      <c r="E3" s="104" t="s">
        <v>495</v>
      </c>
      <c r="F3" s="104"/>
      <c r="G3" s="105">
        <v>9000000</v>
      </c>
    </row>
    <row r="5" spans="1:7" ht="24.75" customHeight="1" x14ac:dyDescent="0.2">
      <c r="A5" s="720" t="s">
        <v>978</v>
      </c>
      <c r="B5" s="720"/>
      <c r="C5" s="720"/>
      <c r="D5" s="720"/>
      <c r="E5" s="720"/>
      <c r="F5" s="720"/>
    </row>
    <row r="6" spans="1:7" x14ac:dyDescent="0.2">
      <c r="A6" s="96" t="s">
        <v>1</v>
      </c>
      <c r="B6" s="96" t="s">
        <v>444</v>
      </c>
      <c r="C6" s="96" t="s">
        <v>451</v>
      </c>
      <c r="D6" s="96" t="s">
        <v>371</v>
      </c>
      <c r="E6" s="96" t="s">
        <v>452</v>
      </c>
      <c r="F6" s="96" t="s">
        <v>328</v>
      </c>
    </row>
    <row r="7" spans="1:7" x14ac:dyDescent="0.2">
      <c r="A7" s="97">
        <v>1</v>
      </c>
      <c r="B7" s="97" t="s">
        <v>565</v>
      </c>
      <c r="C7" s="97" t="s">
        <v>361</v>
      </c>
      <c r="D7" s="97">
        <v>120</v>
      </c>
      <c r="E7" s="97">
        <v>5000</v>
      </c>
      <c r="F7" s="98">
        <f>120*5</f>
        <v>600</v>
      </c>
    </row>
    <row r="8" spans="1:7" ht="48" x14ac:dyDescent="0.2">
      <c r="A8" s="97">
        <v>2</v>
      </c>
      <c r="B8" s="99" t="s">
        <v>566</v>
      </c>
      <c r="C8" s="97" t="s">
        <v>361</v>
      </c>
      <c r="D8" s="97">
        <v>600</v>
      </c>
      <c r="E8" s="99" t="s">
        <v>567</v>
      </c>
      <c r="F8" s="98">
        <v>14100</v>
      </c>
    </row>
    <row r="9" spans="1:7" ht="36" x14ac:dyDescent="0.2">
      <c r="A9" s="97">
        <v>3</v>
      </c>
      <c r="B9" s="99" t="s">
        <v>568</v>
      </c>
      <c r="C9" s="97" t="s">
        <v>361</v>
      </c>
      <c r="D9" s="97">
        <v>500</v>
      </c>
      <c r="E9" s="97">
        <v>2500</v>
      </c>
      <c r="F9" s="98">
        <v>1250</v>
      </c>
    </row>
    <row r="10" spans="1:7" ht="48" x14ac:dyDescent="0.2">
      <c r="A10" s="97">
        <v>4</v>
      </c>
      <c r="B10" s="99" t="s">
        <v>569</v>
      </c>
      <c r="C10" s="97" t="s">
        <v>361</v>
      </c>
      <c r="D10" s="97">
        <v>25</v>
      </c>
      <c r="E10" s="97">
        <v>5000</v>
      </c>
      <c r="F10" s="98">
        <v>125</v>
      </c>
    </row>
    <row r="11" spans="1:7" ht="60" x14ac:dyDescent="0.2">
      <c r="A11" s="97">
        <v>5</v>
      </c>
      <c r="B11" s="99" t="s">
        <v>570</v>
      </c>
      <c r="C11" s="97" t="s">
        <v>571</v>
      </c>
      <c r="D11" s="99" t="s">
        <v>572</v>
      </c>
      <c r="E11" s="97"/>
      <c r="F11" s="98">
        <v>4500</v>
      </c>
    </row>
    <row r="12" spans="1:7" ht="48" x14ac:dyDescent="0.2">
      <c r="A12" s="97">
        <v>6</v>
      </c>
      <c r="B12" s="99" t="s">
        <v>573</v>
      </c>
      <c r="C12" s="97" t="s">
        <v>574</v>
      </c>
      <c r="D12" s="99" t="s">
        <v>575</v>
      </c>
      <c r="E12" s="99" t="s">
        <v>576</v>
      </c>
      <c r="F12" s="98">
        <v>5400</v>
      </c>
    </row>
    <row r="13" spans="1:7" ht="84" x14ac:dyDescent="0.2">
      <c r="A13" s="97">
        <v>8</v>
      </c>
      <c r="B13" s="99" t="s">
        <v>578</v>
      </c>
      <c r="C13" s="97"/>
      <c r="D13" s="97">
        <v>2000</v>
      </c>
      <c r="E13" s="97">
        <v>7500</v>
      </c>
      <c r="F13" s="98">
        <f>7.5*2000</f>
        <v>15000</v>
      </c>
    </row>
    <row r="14" spans="1:7" ht="24" x14ac:dyDescent="0.2">
      <c r="A14" s="97">
        <v>9</v>
      </c>
      <c r="B14" s="99" t="s">
        <v>579</v>
      </c>
      <c r="C14" s="97" t="s">
        <v>361</v>
      </c>
      <c r="D14" s="97">
        <v>100</v>
      </c>
      <c r="E14" s="97">
        <v>12000</v>
      </c>
      <c r="F14" s="98">
        <f>12*100</f>
        <v>1200</v>
      </c>
    </row>
    <row r="15" spans="1:7" x14ac:dyDescent="0.2">
      <c r="A15" s="721" t="s">
        <v>464</v>
      </c>
      <c r="B15" s="722"/>
      <c r="C15" s="100"/>
      <c r="D15" s="100"/>
      <c r="E15" s="100"/>
      <c r="F15" s="101">
        <f>SUM(F7:F13)</f>
        <v>40975</v>
      </c>
    </row>
    <row r="18" spans="1:6" x14ac:dyDescent="0.2">
      <c r="A18" s="709" t="s">
        <v>979</v>
      </c>
      <c r="B18" s="709"/>
      <c r="C18" s="709"/>
      <c r="D18" s="709"/>
      <c r="E18" s="709"/>
      <c r="F18" s="709"/>
    </row>
    <row r="19" spans="1:6" x14ac:dyDescent="0.2">
      <c r="A19" s="114" t="s">
        <v>1</v>
      </c>
      <c r="B19" s="114" t="s">
        <v>444</v>
      </c>
      <c r="C19" s="114" t="s">
        <v>451</v>
      </c>
      <c r="D19" s="114" t="s">
        <v>371</v>
      </c>
      <c r="E19" s="114" t="s">
        <v>452</v>
      </c>
      <c r="F19" s="114" t="s">
        <v>328</v>
      </c>
    </row>
    <row r="20" spans="1:6" ht="36" x14ac:dyDescent="0.2">
      <c r="A20" s="38">
        <v>1</v>
      </c>
      <c r="B20" s="69" t="s">
        <v>453</v>
      </c>
      <c r="C20" s="38" t="s">
        <v>454</v>
      </c>
      <c r="D20" s="38" t="s">
        <v>455</v>
      </c>
      <c r="E20" s="113">
        <v>500000</v>
      </c>
      <c r="F20" s="113">
        <v>7500000</v>
      </c>
    </row>
    <row r="21" spans="1:6" ht="48" x14ac:dyDescent="0.2">
      <c r="A21" s="38" t="s">
        <v>456</v>
      </c>
      <c r="B21" s="69" t="s">
        <v>457</v>
      </c>
      <c r="C21" s="38" t="s">
        <v>458</v>
      </c>
      <c r="D21" s="38">
        <v>3</v>
      </c>
      <c r="E21" s="113">
        <v>500000</v>
      </c>
      <c r="F21" s="113">
        <v>1500000</v>
      </c>
    </row>
    <row r="22" spans="1:6" x14ac:dyDescent="0.2">
      <c r="A22" s="38">
        <v>3</v>
      </c>
      <c r="B22" s="38" t="s">
        <v>459</v>
      </c>
      <c r="C22" s="38" t="s">
        <v>460</v>
      </c>
      <c r="D22" s="38">
        <v>3</v>
      </c>
      <c r="E22" s="113">
        <v>95000</v>
      </c>
      <c r="F22" s="113">
        <v>285000</v>
      </c>
    </row>
    <row r="23" spans="1:6" ht="48" x14ac:dyDescent="0.2">
      <c r="A23" s="38">
        <v>4</v>
      </c>
      <c r="B23" s="69" t="s">
        <v>461</v>
      </c>
      <c r="C23" s="38" t="s">
        <v>458</v>
      </c>
      <c r="D23" s="38">
        <v>1</v>
      </c>
      <c r="E23" s="113">
        <v>1000000</v>
      </c>
      <c r="F23" s="113">
        <v>1000000</v>
      </c>
    </row>
    <row r="24" spans="1:6" ht="36" x14ac:dyDescent="0.2">
      <c r="A24" s="38">
        <v>5</v>
      </c>
      <c r="B24" s="69" t="s">
        <v>462</v>
      </c>
      <c r="C24" s="38" t="s">
        <v>460</v>
      </c>
      <c r="D24" s="38">
        <v>100</v>
      </c>
      <c r="E24" s="38">
        <v>8000</v>
      </c>
      <c r="F24" s="113">
        <v>800000</v>
      </c>
    </row>
    <row r="25" spans="1:6" ht="60" x14ac:dyDescent="0.2">
      <c r="A25" s="38">
        <v>6</v>
      </c>
      <c r="B25" s="69" t="s">
        <v>463</v>
      </c>
      <c r="C25" s="38" t="s">
        <v>460</v>
      </c>
      <c r="D25" s="38">
        <v>200</v>
      </c>
      <c r="E25" s="38">
        <v>5000</v>
      </c>
      <c r="F25" s="113">
        <v>1000000</v>
      </c>
    </row>
    <row r="26" spans="1:6" x14ac:dyDescent="0.2">
      <c r="A26" s="38"/>
      <c r="B26" s="38"/>
      <c r="C26" s="38"/>
      <c r="D26" s="38"/>
      <c r="E26" s="38"/>
      <c r="F26" s="38"/>
    </row>
    <row r="27" spans="1:6" x14ac:dyDescent="0.2">
      <c r="A27" s="710" t="s">
        <v>464</v>
      </c>
      <c r="B27" s="711"/>
      <c r="C27" s="115"/>
      <c r="D27" s="115"/>
      <c r="E27" s="115"/>
      <c r="F27" s="116">
        <v>12085000</v>
      </c>
    </row>
    <row r="30" spans="1:6" x14ac:dyDescent="0.2">
      <c r="A30" s="712" t="s">
        <v>616</v>
      </c>
      <c r="B30" s="712"/>
      <c r="C30" s="712"/>
      <c r="D30" s="712"/>
      <c r="E30" s="712"/>
      <c r="F30" s="712"/>
    </row>
    <row r="31" spans="1:6" x14ac:dyDescent="0.2">
      <c r="A31" s="719" t="s">
        <v>617</v>
      </c>
      <c r="B31" s="719"/>
      <c r="C31" s="719"/>
      <c r="D31" s="719"/>
      <c r="E31" s="719"/>
      <c r="F31" s="719"/>
    </row>
    <row r="32" spans="1:6" x14ac:dyDescent="0.2">
      <c r="A32" s="148"/>
      <c r="B32" s="148"/>
      <c r="C32" s="117"/>
      <c r="D32" s="117"/>
      <c r="E32" s="149"/>
      <c r="F32" s="149"/>
    </row>
    <row r="33" spans="1:8" ht="24" x14ac:dyDescent="0.2">
      <c r="A33" s="150" t="s">
        <v>1</v>
      </c>
      <c r="B33" s="137" t="s">
        <v>618</v>
      </c>
      <c r="C33" s="137" t="s">
        <v>619</v>
      </c>
      <c r="D33" s="137" t="s">
        <v>620</v>
      </c>
      <c r="E33" s="151" t="s">
        <v>621</v>
      </c>
      <c r="F33" s="151" t="s">
        <v>622</v>
      </c>
    </row>
    <row r="34" spans="1:8" ht="168" x14ac:dyDescent="0.2">
      <c r="A34" s="141">
        <v>1</v>
      </c>
      <c r="B34" s="150" t="s">
        <v>623</v>
      </c>
      <c r="C34" s="139" t="s">
        <v>624</v>
      </c>
      <c r="D34" s="139" t="s">
        <v>625</v>
      </c>
      <c r="E34" s="142">
        <v>550</v>
      </c>
      <c r="F34" s="142">
        <f t="shared" ref="F34:F43" si="0">E34*2100</f>
        <v>1155000</v>
      </c>
    </row>
    <row r="35" spans="1:8" ht="144" x14ac:dyDescent="0.2">
      <c r="A35" s="141">
        <v>2</v>
      </c>
      <c r="B35" s="141" t="s">
        <v>626</v>
      </c>
      <c r="C35" s="139" t="s">
        <v>627</v>
      </c>
      <c r="D35" s="139" t="s">
        <v>628</v>
      </c>
      <c r="E35" s="142">
        <v>210</v>
      </c>
      <c r="F35" s="142">
        <f t="shared" si="0"/>
        <v>441000</v>
      </c>
    </row>
    <row r="36" spans="1:8" ht="144" x14ac:dyDescent="0.2">
      <c r="A36" s="141">
        <v>3</v>
      </c>
      <c r="B36" s="141" t="s">
        <v>629</v>
      </c>
      <c r="C36" s="139" t="s">
        <v>630</v>
      </c>
      <c r="D36" s="139" t="s">
        <v>631</v>
      </c>
      <c r="E36" s="142">
        <v>230</v>
      </c>
      <c r="F36" s="142">
        <f t="shared" si="0"/>
        <v>483000</v>
      </c>
    </row>
    <row r="37" spans="1:8" ht="132" x14ac:dyDescent="0.2">
      <c r="A37" s="141">
        <v>4</v>
      </c>
      <c r="B37" s="141" t="s">
        <v>632</v>
      </c>
      <c r="C37" s="139" t="s">
        <v>633</v>
      </c>
      <c r="D37" s="139" t="s">
        <v>634</v>
      </c>
      <c r="E37" s="142">
        <v>198</v>
      </c>
      <c r="F37" s="142">
        <f t="shared" si="0"/>
        <v>415800</v>
      </c>
    </row>
    <row r="38" spans="1:8" ht="144" x14ac:dyDescent="0.2">
      <c r="A38" s="141">
        <v>5</v>
      </c>
      <c r="B38" s="141" t="s">
        <v>635</v>
      </c>
      <c r="C38" s="139" t="s">
        <v>636</v>
      </c>
      <c r="D38" s="139" t="s">
        <v>637</v>
      </c>
      <c r="E38" s="142">
        <v>230</v>
      </c>
      <c r="F38" s="142">
        <f t="shared" si="0"/>
        <v>483000</v>
      </c>
    </row>
    <row r="39" spans="1:8" ht="168" x14ac:dyDescent="0.2">
      <c r="A39" s="141">
        <v>6</v>
      </c>
      <c r="B39" s="141" t="s">
        <v>638</v>
      </c>
      <c r="C39" s="139" t="s">
        <v>639</v>
      </c>
      <c r="D39" s="139" t="s">
        <v>640</v>
      </c>
      <c r="E39" s="142">
        <v>100</v>
      </c>
      <c r="F39" s="142">
        <f t="shared" si="0"/>
        <v>210000</v>
      </c>
    </row>
    <row r="40" spans="1:8" ht="120" x14ac:dyDescent="0.2">
      <c r="A40" s="141">
        <v>7</v>
      </c>
      <c r="B40" s="141" t="s">
        <v>641</v>
      </c>
      <c r="C40" s="139" t="s">
        <v>642</v>
      </c>
      <c r="D40" s="139" t="s">
        <v>643</v>
      </c>
      <c r="E40" s="142">
        <v>550</v>
      </c>
      <c r="F40" s="142">
        <f t="shared" si="0"/>
        <v>1155000</v>
      </c>
    </row>
    <row r="41" spans="1:8" ht="144" x14ac:dyDescent="0.2">
      <c r="A41" s="141">
        <v>8</v>
      </c>
      <c r="B41" s="141" t="s">
        <v>644</v>
      </c>
      <c r="C41" s="139" t="s">
        <v>645</v>
      </c>
      <c r="D41" s="139" t="s">
        <v>646</v>
      </c>
      <c r="E41" s="142">
        <v>158</v>
      </c>
      <c r="F41" s="142">
        <f t="shared" si="0"/>
        <v>331800</v>
      </c>
    </row>
    <row r="42" spans="1:8" ht="180" x14ac:dyDescent="0.2">
      <c r="A42" s="141">
        <v>9</v>
      </c>
      <c r="B42" s="141" t="s">
        <v>647</v>
      </c>
      <c r="C42" s="139" t="s">
        <v>648</v>
      </c>
      <c r="D42" s="139" t="s">
        <v>649</v>
      </c>
      <c r="E42" s="142">
        <v>380</v>
      </c>
      <c r="F42" s="142">
        <f t="shared" si="0"/>
        <v>798000</v>
      </c>
    </row>
    <row r="43" spans="1:8" ht="156" x14ac:dyDescent="0.2">
      <c r="A43" s="141">
        <v>10</v>
      </c>
      <c r="B43" s="152" t="s">
        <v>650</v>
      </c>
      <c r="C43" s="139" t="s">
        <v>651</v>
      </c>
      <c r="D43" s="139" t="s">
        <v>652</v>
      </c>
      <c r="E43" s="142">
        <v>170</v>
      </c>
      <c r="F43" s="142">
        <f t="shared" si="0"/>
        <v>357000</v>
      </c>
    </row>
    <row r="44" spans="1:8" x14ac:dyDescent="0.2">
      <c r="A44" s="153"/>
      <c r="B44" s="153" t="s">
        <v>187</v>
      </c>
      <c r="C44" s="153"/>
      <c r="D44" s="153"/>
      <c r="E44" s="154"/>
      <c r="F44" s="154">
        <f>SUM(F34:F43)</f>
        <v>5829600</v>
      </c>
    </row>
    <row r="46" spans="1:8" ht="39.75" customHeight="1" x14ac:dyDescent="0.2">
      <c r="A46" s="713" t="s">
        <v>654</v>
      </c>
      <c r="B46" s="714"/>
      <c r="C46" s="714"/>
      <c r="D46" s="714"/>
      <c r="E46" s="714"/>
      <c r="F46" s="714"/>
      <c r="G46" s="714"/>
      <c r="H46" s="715"/>
    </row>
    <row r="47" spans="1:8" x14ac:dyDescent="0.2">
      <c r="A47" s="9" t="s">
        <v>1</v>
      </c>
      <c r="B47" s="9" t="s">
        <v>655</v>
      </c>
      <c r="C47" s="9" t="s">
        <v>619</v>
      </c>
      <c r="D47" s="9" t="s">
        <v>620</v>
      </c>
      <c r="E47" s="9" t="s">
        <v>656</v>
      </c>
      <c r="F47" s="9" t="s">
        <v>657</v>
      </c>
      <c r="G47" s="9" t="s">
        <v>658</v>
      </c>
      <c r="H47" s="9" t="s">
        <v>158</v>
      </c>
    </row>
    <row r="48" spans="1:8" x14ac:dyDescent="0.2">
      <c r="A48" s="9"/>
      <c r="B48" s="9"/>
      <c r="C48" s="9"/>
      <c r="D48" s="9"/>
      <c r="E48" s="9"/>
      <c r="F48" s="9"/>
      <c r="G48" s="9"/>
      <c r="H48" s="9"/>
    </row>
    <row r="49" spans="1:8" ht="229.5" x14ac:dyDescent="0.2">
      <c r="A49" s="155">
        <v>1</v>
      </c>
      <c r="B49" s="26" t="s">
        <v>659</v>
      </c>
      <c r="C49" s="26" t="s">
        <v>660</v>
      </c>
      <c r="D49" s="26" t="s">
        <v>661</v>
      </c>
      <c r="E49" s="155">
        <v>79</v>
      </c>
      <c r="F49" s="155">
        <v>1580000</v>
      </c>
      <c r="G49" s="155">
        <v>1185000</v>
      </c>
      <c r="H49" s="32">
        <v>2765000</v>
      </c>
    </row>
    <row r="50" spans="1:8" ht="153" x14ac:dyDescent="0.2">
      <c r="A50" s="155">
        <v>2</v>
      </c>
      <c r="B50" s="26" t="s">
        <v>662</v>
      </c>
      <c r="C50" s="26" t="s">
        <v>663</v>
      </c>
      <c r="D50" s="26" t="s">
        <v>664</v>
      </c>
      <c r="E50" s="155">
        <v>77</v>
      </c>
      <c r="F50" s="155">
        <v>1540000</v>
      </c>
      <c r="G50" s="155">
        <v>1155000</v>
      </c>
      <c r="H50" s="32">
        <v>2695000</v>
      </c>
    </row>
    <row r="51" spans="1:8" ht="140.25" x14ac:dyDescent="0.2">
      <c r="A51" s="155">
        <v>3</v>
      </c>
      <c r="B51" s="26" t="s">
        <v>665</v>
      </c>
      <c r="C51" s="26" t="s">
        <v>666</v>
      </c>
      <c r="D51" s="26" t="s">
        <v>667</v>
      </c>
      <c r="E51" s="155" t="s">
        <v>668</v>
      </c>
      <c r="F51" s="155">
        <v>1780000</v>
      </c>
      <c r="G51" s="155">
        <v>1335000</v>
      </c>
      <c r="H51" s="32">
        <v>3115000</v>
      </c>
    </row>
    <row r="52" spans="1:8" ht="140.25" x14ac:dyDescent="0.2">
      <c r="A52" s="155">
        <v>4</v>
      </c>
      <c r="B52" s="26" t="s">
        <v>669</v>
      </c>
      <c r="C52" s="26" t="s">
        <v>670</v>
      </c>
      <c r="D52" s="26" t="s">
        <v>671</v>
      </c>
      <c r="E52" s="155">
        <v>108</v>
      </c>
      <c r="F52" s="155">
        <v>2160000</v>
      </c>
      <c r="G52" s="155">
        <v>1620000</v>
      </c>
      <c r="H52" s="32">
        <v>3780000</v>
      </c>
    </row>
    <row r="53" spans="1:8" ht="165.75" x14ac:dyDescent="0.2">
      <c r="A53" s="155">
        <v>5</v>
      </c>
      <c r="B53" s="26" t="s">
        <v>672</v>
      </c>
      <c r="C53" s="26" t="s">
        <v>673</v>
      </c>
      <c r="D53" s="26" t="s">
        <v>674</v>
      </c>
      <c r="E53" s="155">
        <v>36</v>
      </c>
      <c r="F53" s="155">
        <v>720000</v>
      </c>
      <c r="G53" s="155">
        <v>540000</v>
      </c>
      <c r="H53" s="32">
        <v>1260000</v>
      </c>
    </row>
    <row r="54" spans="1:8" ht="165.75" x14ac:dyDescent="0.2">
      <c r="A54" s="155">
        <v>6</v>
      </c>
      <c r="B54" s="26" t="s">
        <v>675</v>
      </c>
      <c r="C54" s="26" t="s">
        <v>676</v>
      </c>
      <c r="D54" s="26" t="s">
        <v>677</v>
      </c>
      <c r="E54" s="155">
        <v>60</v>
      </c>
      <c r="F54" s="155">
        <v>720000</v>
      </c>
      <c r="G54" s="155">
        <v>900000</v>
      </c>
      <c r="H54" s="32">
        <v>2100000</v>
      </c>
    </row>
    <row r="55" spans="1:8" ht="191.25" x14ac:dyDescent="0.2">
      <c r="A55" s="155">
        <v>7</v>
      </c>
      <c r="B55" s="26" t="s">
        <v>678</v>
      </c>
      <c r="C55" s="26" t="s">
        <v>679</v>
      </c>
      <c r="D55" s="26" t="s">
        <v>680</v>
      </c>
      <c r="E55" s="155">
        <v>52</v>
      </c>
      <c r="F55" s="155">
        <v>1040000</v>
      </c>
      <c r="G55" s="155">
        <v>780000</v>
      </c>
      <c r="H55" s="32">
        <v>1820000</v>
      </c>
    </row>
    <row r="56" spans="1:8" x14ac:dyDescent="0.2">
      <c r="A56" s="155"/>
      <c r="B56" s="26"/>
      <c r="C56" s="26"/>
      <c r="D56" s="26"/>
      <c r="E56" s="155"/>
      <c r="F56" s="155"/>
      <c r="G56" s="155"/>
      <c r="H56" s="32"/>
    </row>
    <row r="57" spans="1:8" ht="178.5" x14ac:dyDescent="0.2">
      <c r="A57" s="155">
        <v>8</v>
      </c>
      <c r="B57" s="26" t="s">
        <v>623</v>
      </c>
      <c r="C57" s="26" t="s">
        <v>624</v>
      </c>
      <c r="D57" s="26" t="s">
        <v>625</v>
      </c>
      <c r="E57" s="155">
        <v>134</v>
      </c>
      <c r="F57" s="155">
        <v>2680000</v>
      </c>
      <c r="G57" s="155">
        <v>2010000</v>
      </c>
      <c r="H57" s="32">
        <v>5845000</v>
      </c>
    </row>
    <row r="58" spans="1:8" ht="153" x14ac:dyDescent="0.2">
      <c r="A58" s="155">
        <v>2</v>
      </c>
      <c r="B58" s="26" t="s">
        <v>626</v>
      </c>
      <c r="C58" s="26" t="s">
        <v>627</v>
      </c>
      <c r="D58" s="26" t="s">
        <v>628</v>
      </c>
      <c r="E58" s="155">
        <v>75</v>
      </c>
      <c r="F58" s="155">
        <v>1500000</v>
      </c>
      <c r="G58" s="155">
        <v>1125000</v>
      </c>
      <c r="H58" s="32">
        <v>3066000</v>
      </c>
    </row>
    <row r="59" spans="1:8" ht="153" x14ac:dyDescent="0.2">
      <c r="A59" s="155">
        <v>9</v>
      </c>
      <c r="B59" s="26" t="s">
        <v>626</v>
      </c>
      <c r="C59" s="26" t="s">
        <v>627</v>
      </c>
      <c r="D59" s="26" t="s">
        <v>628</v>
      </c>
      <c r="E59" s="155">
        <v>75</v>
      </c>
      <c r="F59" s="155">
        <v>1500000</v>
      </c>
      <c r="G59" s="155">
        <v>1125000</v>
      </c>
      <c r="H59" s="32">
        <v>3108000</v>
      </c>
    </row>
    <row r="60" spans="1:8" ht="165.75" x14ac:dyDescent="0.2">
      <c r="A60" s="155">
        <v>10</v>
      </c>
      <c r="B60" s="26" t="s">
        <v>629</v>
      </c>
      <c r="C60" s="26" t="s">
        <v>630</v>
      </c>
      <c r="D60" s="26" t="s">
        <v>631</v>
      </c>
      <c r="E60" s="155">
        <v>84</v>
      </c>
      <c r="F60" s="155">
        <v>1680000</v>
      </c>
      <c r="G60" s="155">
        <v>1260000</v>
      </c>
      <c r="H60" s="32">
        <v>3423000</v>
      </c>
    </row>
    <row r="61" spans="1:8" ht="165.75" x14ac:dyDescent="0.2">
      <c r="A61" s="155">
        <v>11</v>
      </c>
      <c r="B61" s="26" t="s">
        <v>632</v>
      </c>
      <c r="C61" s="26" t="s">
        <v>633</v>
      </c>
      <c r="D61" s="26" t="s">
        <v>634</v>
      </c>
      <c r="E61" s="155">
        <v>83</v>
      </c>
      <c r="F61" s="155">
        <v>1660000</v>
      </c>
      <c r="G61" s="155">
        <v>1245000</v>
      </c>
      <c r="H61" s="32">
        <v>3320800</v>
      </c>
    </row>
    <row r="62" spans="1:8" ht="153" x14ac:dyDescent="0.2">
      <c r="A62" s="155">
        <v>12</v>
      </c>
      <c r="B62" s="26" t="s">
        <v>635</v>
      </c>
      <c r="C62" s="26" t="s">
        <v>636</v>
      </c>
      <c r="D62" s="26" t="s">
        <v>637</v>
      </c>
      <c r="E62" s="155">
        <v>44</v>
      </c>
      <c r="F62" s="155">
        <v>880000</v>
      </c>
      <c r="G62" s="155">
        <v>660000</v>
      </c>
      <c r="H62" s="32">
        <v>2023000</v>
      </c>
    </row>
    <row r="63" spans="1:8" ht="178.5" x14ac:dyDescent="0.2">
      <c r="A63" s="155">
        <v>13</v>
      </c>
      <c r="B63" s="26" t="s">
        <v>638</v>
      </c>
      <c r="C63" s="26" t="s">
        <v>639</v>
      </c>
      <c r="D63" s="26" t="s">
        <v>640</v>
      </c>
      <c r="E63" s="155">
        <v>36</v>
      </c>
      <c r="F63" s="155">
        <v>720000</v>
      </c>
      <c r="G63" s="155">
        <v>540000</v>
      </c>
      <c r="H63" s="32">
        <v>1470000</v>
      </c>
    </row>
    <row r="64" spans="1:8" ht="140.25" x14ac:dyDescent="0.2">
      <c r="A64" s="155">
        <v>14</v>
      </c>
      <c r="B64" s="26" t="s">
        <v>641</v>
      </c>
      <c r="C64" s="26" t="s">
        <v>642</v>
      </c>
      <c r="D64" s="26" t="s">
        <v>643</v>
      </c>
      <c r="E64" s="155">
        <v>10</v>
      </c>
      <c r="F64" s="155">
        <v>200000</v>
      </c>
      <c r="G64" s="155">
        <v>150000</v>
      </c>
      <c r="H64" s="32">
        <v>1505000</v>
      </c>
    </row>
    <row r="65" spans="1:8" ht="165.75" x14ac:dyDescent="0.2">
      <c r="A65" s="155">
        <v>15</v>
      </c>
      <c r="B65" s="26" t="s">
        <v>644</v>
      </c>
      <c r="C65" s="26" t="s">
        <v>645</v>
      </c>
      <c r="D65" s="26" t="s">
        <v>646</v>
      </c>
      <c r="E65" s="155">
        <v>42</v>
      </c>
      <c r="F65" s="155">
        <v>840000</v>
      </c>
      <c r="G65" s="155">
        <v>630000</v>
      </c>
      <c r="H65" s="32">
        <v>1801800</v>
      </c>
    </row>
    <row r="66" spans="1:8" ht="204" x14ac:dyDescent="0.2">
      <c r="A66" s="155">
        <v>16</v>
      </c>
      <c r="B66" s="26" t="s">
        <v>647</v>
      </c>
      <c r="C66" s="26" t="s">
        <v>648</v>
      </c>
      <c r="D66" s="26" t="s">
        <v>649</v>
      </c>
      <c r="E66" s="155">
        <v>208</v>
      </c>
      <c r="F66" s="155">
        <v>4160000</v>
      </c>
      <c r="G66" s="155">
        <v>3120000</v>
      </c>
      <c r="H66" s="32">
        <v>8078000</v>
      </c>
    </row>
    <row r="67" spans="1:8" ht="165.75" x14ac:dyDescent="0.2">
      <c r="A67" s="155">
        <v>17</v>
      </c>
      <c r="B67" s="26" t="s">
        <v>650</v>
      </c>
      <c r="C67" s="26" t="s">
        <v>651</v>
      </c>
      <c r="D67" s="26" t="s">
        <v>652</v>
      </c>
      <c r="E67" s="155">
        <v>59</v>
      </c>
      <c r="F67" s="155">
        <v>1180000</v>
      </c>
      <c r="G67" s="155">
        <v>885000</v>
      </c>
      <c r="H67" s="32">
        <v>2422000</v>
      </c>
    </row>
    <row r="68" spans="1:8" x14ac:dyDescent="0.2">
      <c r="A68" s="155"/>
      <c r="B68" s="155" t="s">
        <v>615</v>
      </c>
      <c r="C68" s="155"/>
      <c r="D68" s="155"/>
      <c r="E68" s="155"/>
      <c r="F68" s="155"/>
      <c r="G68" s="155"/>
      <c r="H68" s="32">
        <v>53597600</v>
      </c>
    </row>
    <row r="72" spans="1:8" ht="33.75" customHeight="1" x14ac:dyDescent="0.2">
      <c r="A72" s="716" t="s">
        <v>682</v>
      </c>
      <c r="B72" s="717"/>
      <c r="C72" s="717"/>
      <c r="D72" s="717"/>
      <c r="E72" s="717"/>
      <c r="F72" s="717"/>
    </row>
    <row r="73" spans="1:8" x14ac:dyDescent="0.2">
      <c r="A73" s="150" t="s">
        <v>1</v>
      </c>
      <c r="B73" s="150" t="s">
        <v>382</v>
      </c>
      <c r="C73" s="127" t="s">
        <v>451</v>
      </c>
      <c r="D73" s="150" t="s">
        <v>359</v>
      </c>
      <c r="E73" s="150" t="s">
        <v>168</v>
      </c>
      <c r="F73" s="150" t="s">
        <v>197</v>
      </c>
    </row>
    <row r="74" spans="1:8" x14ac:dyDescent="0.2">
      <c r="A74" s="150">
        <v>1</v>
      </c>
      <c r="B74" s="139" t="s">
        <v>683</v>
      </c>
      <c r="C74" s="150" t="s">
        <v>361</v>
      </c>
      <c r="D74" s="150">
        <v>2</v>
      </c>
      <c r="E74" s="156">
        <v>2609000</v>
      </c>
      <c r="F74" s="156">
        <f t="shared" ref="F74:F85" si="1">D74*E74</f>
        <v>5218000</v>
      </c>
    </row>
    <row r="75" spans="1:8" x14ac:dyDescent="0.2">
      <c r="A75" s="150">
        <v>2</v>
      </c>
      <c r="B75" s="139" t="s">
        <v>684</v>
      </c>
      <c r="C75" s="150" t="s">
        <v>361</v>
      </c>
      <c r="D75" s="150">
        <v>2</v>
      </c>
      <c r="E75" s="156">
        <v>2824000</v>
      </c>
      <c r="F75" s="156">
        <f t="shared" si="1"/>
        <v>5648000</v>
      </c>
    </row>
    <row r="76" spans="1:8" x14ac:dyDescent="0.2">
      <c r="A76" s="150">
        <v>3</v>
      </c>
      <c r="B76" s="139" t="s">
        <v>685</v>
      </c>
      <c r="C76" s="150" t="s">
        <v>361</v>
      </c>
      <c r="D76" s="150">
        <v>2</v>
      </c>
      <c r="E76" s="156">
        <v>2672000</v>
      </c>
      <c r="F76" s="156">
        <f t="shared" si="1"/>
        <v>5344000</v>
      </c>
    </row>
    <row r="77" spans="1:8" ht="24" x14ac:dyDescent="0.2">
      <c r="A77" s="150">
        <v>4</v>
      </c>
      <c r="B77" s="139" t="s">
        <v>686</v>
      </c>
      <c r="C77" s="150" t="s">
        <v>361</v>
      </c>
      <c r="D77" s="150">
        <v>3</v>
      </c>
      <c r="E77" s="156">
        <v>3255000</v>
      </c>
      <c r="F77" s="156">
        <f t="shared" si="1"/>
        <v>9765000</v>
      </c>
    </row>
    <row r="78" spans="1:8" x14ac:dyDescent="0.2">
      <c r="A78" s="150">
        <v>5</v>
      </c>
      <c r="B78" s="139" t="s">
        <v>687</v>
      </c>
      <c r="C78" s="150" t="s">
        <v>361</v>
      </c>
      <c r="D78" s="150">
        <v>1</v>
      </c>
      <c r="E78" s="156">
        <v>5896000</v>
      </c>
      <c r="F78" s="156">
        <f t="shared" si="1"/>
        <v>5896000</v>
      </c>
    </row>
    <row r="79" spans="1:8" ht="24" x14ac:dyDescent="0.2">
      <c r="A79" s="150">
        <v>6</v>
      </c>
      <c r="B79" s="139" t="s">
        <v>688</v>
      </c>
      <c r="C79" s="150" t="s">
        <v>361</v>
      </c>
      <c r="D79" s="150">
        <v>1</v>
      </c>
      <c r="E79" s="156">
        <v>2811000</v>
      </c>
      <c r="F79" s="156">
        <f t="shared" si="1"/>
        <v>2811000</v>
      </c>
    </row>
    <row r="80" spans="1:8" x14ac:dyDescent="0.2">
      <c r="A80" s="150">
        <v>7</v>
      </c>
      <c r="B80" s="139" t="s">
        <v>689</v>
      </c>
      <c r="C80" s="150" t="s">
        <v>361</v>
      </c>
      <c r="D80" s="150">
        <v>3</v>
      </c>
      <c r="E80" s="156">
        <v>2002000</v>
      </c>
      <c r="F80" s="156">
        <f t="shared" si="1"/>
        <v>6006000</v>
      </c>
    </row>
    <row r="81" spans="1:8" ht="24" x14ac:dyDescent="0.2">
      <c r="A81" s="150">
        <v>8</v>
      </c>
      <c r="B81" s="139" t="s">
        <v>690</v>
      </c>
      <c r="C81" s="150" t="s">
        <v>361</v>
      </c>
      <c r="D81" s="150">
        <v>2</v>
      </c>
      <c r="E81" s="156">
        <v>3596000</v>
      </c>
      <c r="F81" s="156">
        <f t="shared" si="1"/>
        <v>7192000</v>
      </c>
    </row>
    <row r="82" spans="1:8" x14ac:dyDescent="0.2">
      <c r="A82" s="150">
        <v>9</v>
      </c>
      <c r="B82" s="139" t="s">
        <v>691</v>
      </c>
      <c r="C82" s="150" t="s">
        <v>361</v>
      </c>
      <c r="D82" s="150">
        <v>1</v>
      </c>
      <c r="E82" s="156">
        <v>1950000</v>
      </c>
      <c r="F82" s="156">
        <f t="shared" si="1"/>
        <v>1950000</v>
      </c>
    </row>
    <row r="83" spans="1:8" ht="24" x14ac:dyDescent="0.2">
      <c r="A83" s="150">
        <v>10</v>
      </c>
      <c r="B83" s="139" t="s">
        <v>692</v>
      </c>
      <c r="C83" s="150" t="s">
        <v>361</v>
      </c>
      <c r="D83" s="150">
        <v>1</v>
      </c>
      <c r="E83" s="156">
        <v>8568000</v>
      </c>
      <c r="F83" s="156">
        <f t="shared" si="1"/>
        <v>8568000</v>
      </c>
    </row>
    <row r="84" spans="1:8" ht="24" x14ac:dyDescent="0.2">
      <c r="A84" s="150">
        <v>11</v>
      </c>
      <c r="B84" s="139" t="s">
        <v>693</v>
      </c>
      <c r="C84" s="150" t="s">
        <v>361</v>
      </c>
      <c r="D84" s="150">
        <v>1</v>
      </c>
      <c r="E84" s="156">
        <v>2488000</v>
      </c>
      <c r="F84" s="156">
        <f t="shared" si="1"/>
        <v>2488000</v>
      </c>
    </row>
    <row r="85" spans="1:8" ht="24" x14ac:dyDescent="0.2">
      <c r="A85" s="150">
        <v>12</v>
      </c>
      <c r="B85" s="139" t="s">
        <v>694</v>
      </c>
      <c r="C85" s="150" t="s">
        <v>361</v>
      </c>
      <c r="D85" s="150">
        <v>1</v>
      </c>
      <c r="E85" s="156">
        <v>1269000</v>
      </c>
      <c r="F85" s="156">
        <f t="shared" si="1"/>
        <v>1269000</v>
      </c>
    </row>
    <row r="86" spans="1:8" x14ac:dyDescent="0.2">
      <c r="A86" s="718" t="s">
        <v>187</v>
      </c>
      <c r="B86" s="718"/>
      <c r="C86" s="718"/>
      <c r="D86" s="718"/>
      <c r="E86" s="718"/>
      <c r="F86" s="156">
        <f>SUM(F74:F85)</f>
        <v>62155000</v>
      </c>
    </row>
    <row r="89" spans="1:8" x14ac:dyDescent="0.2">
      <c r="A89" s="33"/>
      <c r="B89" s="159"/>
      <c r="C89" s="723" t="s">
        <v>980</v>
      </c>
      <c r="D89" s="723"/>
      <c r="E89" s="723"/>
      <c r="F89" s="723"/>
      <c r="G89" s="723"/>
      <c r="H89" s="33"/>
    </row>
    <row r="90" spans="1:8" x14ac:dyDescent="0.2">
      <c r="A90" s="33"/>
      <c r="B90" s="159"/>
      <c r="C90" s="159"/>
      <c r="D90" s="33"/>
      <c r="E90" s="33"/>
      <c r="F90" s="33"/>
      <c r="G90" s="33"/>
      <c r="H90" s="33"/>
    </row>
    <row r="91" spans="1:8" x14ac:dyDescent="0.2">
      <c r="A91" s="160" t="s">
        <v>1</v>
      </c>
      <c r="B91" s="724" t="s">
        <v>723</v>
      </c>
      <c r="C91" s="725"/>
      <c r="D91" s="161" t="s">
        <v>443</v>
      </c>
      <c r="E91" s="161" t="s">
        <v>451</v>
      </c>
      <c r="F91" s="161" t="s">
        <v>724</v>
      </c>
      <c r="G91" s="161" t="s">
        <v>725</v>
      </c>
      <c r="H91" s="161" t="s">
        <v>726</v>
      </c>
    </row>
    <row r="92" spans="1:8" ht="192" x14ac:dyDescent="0.2">
      <c r="A92" s="38">
        <v>1</v>
      </c>
      <c r="B92" s="726" t="s">
        <v>727</v>
      </c>
      <c r="C92" s="162" t="s">
        <v>728</v>
      </c>
      <c r="D92" s="163">
        <v>10000</v>
      </c>
      <c r="E92" s="164" t="s">
        <v>729</v>
      </c>
      <c r="F92" s="165">
        <v>8000000</v>
      </c>
      <c r="G92" s="166" t="s">
        <v>730</v>
      </c>
      <c r="H92" s="167" t="s">
        <v>731</v>
      </c>
    </row>
    <row r="93" spans="1:8" ht="192" x14ac:dyDescent="0.2">
      <c r="A93" s="38">
        <v>2</v>
      </c>
      <c r="B93" s="727"/>
      <c r="C93" s="168" t="s">
        <v>732</v>
      </c>
      <c r="D93" s="163">
        <v>10000</v>
      </c>
      <c r="E93" s="164" t="s">
        <v>733</v>
      </c>
      <c r="F93" s="165">
        <v>19560000</v>
      </c>
      <c r="G93" s="166" t="s">
        <v>730</v>
      </c>
      <c r="H93" s="167" t="s">
        <v>731</v>
      </c>
    </row>
    <row r="94" spans="1:8" ht="192" x14ac:dyDescent="0.2">
      <c r="A94" s="38">
        <v>3</v>
      </c>
      <c r="B94" s="727"/>
      <c r="C94" s="168" t="s">
        <v>734</v>
      </c>
      <c r="D94" s="165">
        <v>10000</v>
      </c>
      <c r="E94" s="164" t="s">
        <v>735</v>
      </c>
      <c r="F94" s="165">
        <v>7200000</v>
      </c>
      <c r="G94" s="166" t="s">
        <v>730</v>
      </c>
      <c r="H94" s="167" t="s">
        <v>731</v>
      </c>
    </row>
    <row r="95" spans="1:8" x14ac:dyDescent="0.2">
      <c r="A95" s="729">
        <v>4</v>
      </c>
      <c r="B95" s="727"/>
      <c r="C95" s="732" t="s">
        <v>736</v>
      </c>
      <c r="D95" s="165">
        <v>50000</v>
      </c>
      <c r="E95" s="164" t="s">
        <v>737</v>
      </c>
      <c r="F95" s="165">
        <v>55000000</v>
      </c>
      <c r="G95" s="735" t="s">
        <v>730</v>
      </c>
      <c r="H95" s="744" t="s">
        <v>731</v>
      </c>
    </row>
    <row r="96" spans="1:8" x14ac:dyDescent="0.2">
      <c r="A96" s="730"/>
      <c r="B96" s="727"/>
      <c r="C96" s="733"/>
      <c r="D96" s="163">
        <v>30000</v>
      </c>
      <c r="E96" s="164" t="s">
        <v>738</v>
      </c>
      <c r="F96" s="165">
        <v>45000000</v>
      </c>
      <c r="G96" s="736"/>
      <c r="H96" s="744"/>
    </row>
    <row r="97" spans="1:8" x14ac:dyDescent="0.2">
      <c r="A97" s="731"/>
      <c r="B97" s="728"/>
      <c r="C97" s="734"/>
      <c r="D97" s="165">
        <v>20000</v>
      </c>
      <c r="E97" s="164" t="s">
        <v>739</v>
      </c>
      <c r="F97" s="165">
        <v>30000000</v>
      </c>
      <c r="G97" s="737"/>
      <c r="H97" s="744"/>
    </row>
    <row r="98" spans="1:8" x14ac:dyDescent="0.2">
      <c r="A98" s="745" t="s">
        <v>489</v>
      </c>
      <c r="B98" s="746"/>
      <c r="C98" s="746"/>
      <c r="D98" s="742"/>
      <c r="E98" s="743"/>
      <c r="F98" s="169">
        <f>SUM(F92:F97)</f>
        <v>164760000</v>
      </c>
      <c r="G98" s="38"/>
      <c r="H98" s="38"/>
    </row>
    <row r="99" spans="1:8" ht="192" x14ac:dyDescent="0.2">
      <c r="A99" s="69">
        <v>5</v>
      </c>
      <c r="B99" s="726" t="s">
        <v>740</v>
      </c>
      <c r="C99" s="170" t="s">
        <v>741</v>
      </c>
      <c r="D99" s="171">
        <v>1650</v>
      </c>
      <c r="E99" s="171">
        <v>3500</v>
      </c>
      <c r="F99" s="172">
        <v>5775000</v>
      </c>
      <c r="G99" s="173" t="s">
        <v>730</v>
      </c>
      <c r="H99" s="174" t="s">
        <v>731</v>
      </c>
    </row>
    <row r="100" spans="1:8" ht="108" x14ac:dyDescent="0.2">
      <c r="A100" s="69">
        <v>6</v>
      </c>
      <c r="B100" s="727"/>
      <c r="C100" s="168" t="s">
        <v>742</v>
      </c>
      <c r="D100" s="164">
        <v>9000</v>
      </c>
      <c r="E100" s="164" t="s">
        <v>743</v>
      </c>
      <c r="F100" s="175">
        <v>5400000</v>
      </c>
      <c r="G100" s="166" t="s">
        <v>744</v>
      </c>
      <c r="H100" s="176" t="s">
        <v>745</v>
      </c>
    </row>
    <row r="101" spans="1:8" ht="192" x14ac:dyDescent="0.2">
      <c r="A101" s="69">
        <v>7</v>
      </c>
      <c r="B101" s="727"/>
      <c r="C101" s="177" t="s">
        <v>746</v>
      </c>
      <c r="D101" s="164">
        <v>9500</v>
      </c>
      <c r="E101" s="164" t="s">
        <v>747</v>
      </c>
      <c r="F101" s="175">
        <v>9500000</v>
      </c>
      <c r="G101" s="166" t="s">
        <v>730</v>
      </c>
      <c r="H101" s="176" t="s">
        <v>748</v>
      </c>
    </row>
    <row r="102" spans="1:8" ht="192" x14ac:dyDescent="0.2">
      <c r="A102" s="69">
        <v>8</v>
      </c>
      <c r="B102" s="727"/>
      <c r="C102" s="177" t="s">
        <v>749</v>
      </c>
      <c r="D102" s="164">
        <v>9500</v>
      </c>
      <c r="E102" s="164" t="s">
        <v>747</v>
      </c>
      <c r="F102" s="175">
        <v>9500000</v>
      </c>
      <c r="G102" s="166" t="s">
        <v>730</v>
      </c>
      <c r="H102" s="176" t="s">
        <v>748</v>
      </c>
    </row>
    <row r="103" spans="1:8" ht="180" x14ac:dyDescent="0.2">
      <c r="A103" s="69">
        <v>9</v>
      </c>
      <c r="B103" s="728"/>
      <c r="C103" s="178" t="s">
        <v>750</v>
      </c>
      <c r="D103" s="179"/>
      <c r="E103" s="179"/>
      <c r="F103" s="180">
        <v>8446000</v>
      </c>
      <c r="G103" s="181" t="s">
        <v>751</v>
      </c>
      <c r="H103" s="181"/>
    </row>
    <row r="104" spans="1:8" x14ac:dyDescent="0.2">
      <c r="A104" s="747" t="s">
        <v>489</v>
      </c>
      <c r="B104" s="748"/>
      <c r="C104" s="748"/>
      <c r="D104" s="748"/>
      <c r="E104" s="749"/>
      <c r="F104" s="182">
        <f>SUM(F99:F103)</f>
        <v>38621000</v>
      </c>
      <c r="G104" s="183"/>
      <c r="H104" s="183"/>
    </row>
    <row r="105" spans="1:8" ht="192" x14ac:dyDescent="0.2">
      <c r="A105" s="69">
        <v>10</v>
      </c>
      <c r="B105" s="726" t="s">
        <v>752</v>
      </c>
      <c r="C105" s="184" t="s">
        <v>753</v>
      </c>
      <c r="D105" s="69"/>
      <c r="E105" s="69"/>
      <c r="F105" s="185">
        <v>50000000</v>
      </c>
      <c r="G105" s="166" t="s">
        <v>754</v>
      </c>
      <c r="H105" s="167" t="s">
        <v>755</v>
      </c>
    </row>
    <row r="106" spans="1:8" ht="192" x14ac:dyDescent="0.2">
      <c r="A106" s="69">
        <v>11</v>
      </c>
      <c r="B106" s="727"/>
      <c r="C106" s="184" t="s">
        <v>756</v>
      </c>
      <c r="D106" s="69"/>
      <c r="E106" s="69"/>
      <c r="F106" s="186">
        <v>1600000</v>
      </c>
      <c r="G106" s="166" t="s">
        <v>754</v>
      </c>
      <c r="H106" s="167" t="s">
        <v>757</v>
      </c>
    </row>
    <row r="107" spans="1:8" ht="264" x14ac:dyDescent="0.2">
      <c r="A107" s="69">
        <v>12</v>
      </c>
      <c r="B107" s="727"/>
      <c r="C107" s="184" t="s">
        <v>758</v>
      </c>
      <c r="D107" s="69"/>
      <c r="E107" s="69"/>
      <c r="F107" s="186">
        <v>11256000</v>
      </c>
      <c r="G107" s="187" t="s">
        <v>751</v>
      </c>
      <c r="H107" s="176" t="s">
        <v>759</v>
      </c>
    </row>
    <row r="108" spans="1:8" ht="192" x14ac:dyDescent="0.2">
      <c r="A108" s="69"/>
      <c r="B108" s="727"/>
      <c r="C108" s="184" t="s">
        <v>760</v>
      </c>
      <c r="D108" s="69"/>
      <c r="E108" s="69"/>
      <c r="F108" s="186">
        <v>6400000</v>
      </c>
      <c r="G108" s="166" t="s">
        <v>730</v>
      </c>
      <c r="H108" s="176"/>
    </row>
    <row r="109" spans="1:8" ht="120" x14ac:dyDescent="0.2">
      <c r="A109" s="69">
        <v>13</v>
      </c>
      <c r="B109" s="727"/>
      <c r="C109" s="188" t="s">
        <v>761</v>
      </c>
      <c r="D109" s="69"/>
      <c r="E109" s="69"/>
      <c r="F109" s="189">
        <v>3910000</v>
      </c>
      <c r="G109" s="166" t="s">
        <v>762</v>
      </c>
      <c r="H109" s="167" t="s">
        <v>763</v>
      </c>
    </row>
    <row r="110" spans="1:8" ht="108" x14ac:dyDescent="0.2">
      <c r="A110" s="69">
        <v>14</v>
      </c>
      <c r="B110" s="728"/>
      <c r="C110" s="190" t="s">
        <v>764</v>
      </c>
      <c r="D110" s="69"/>
      <c r="E110" s="69"/>
      <c r="F110" s="189">
        <v>10450000</v>
      </c>
      <c r="G110" s="166" t="s">
        <v>765</v>
      </c>
      <c r="H110" s="167" t="s">
        <v>766</v>
      </c>
    </row>
    <row r="111" spans="1:8" x14ac:dyDescent="0.2">
      <c r="A111" s="745" t="s">
        <v>489</v>
      </c>
      <c r="B111" s="746"/>
      <c r="C111" s="746"/>
      <c r="D111" s="746"/>
      <c r="E111" s="750"/>
      <c r="F111" s="191">
        <f>SUM(F105:F110)</f>
        <v>83616000</v>
      </c>
      <c r="G111" s="179"/>
      <c r="H111" s="192"/>
    </row>
    <row r="112" spans="1:8" ht="192" x14ac:dyDescent="0.2">
      <c r="A112" s="38">
        <v>18</v>
      </c>
      <c r="B112" s="726" t="s">
        <v>773</v>
      </c>
      <c r="C112" s="184" t="s">
        <v>774</v>
      </c>
      <c r="D112" s="193"/>
      <c r="E112" s="193"/>
      <c r="F112" s="198">
        <v>15000000</v>
      </c>
      <c r="G112" s="166" t="s">
        <v>730</v>
      </c>
      <c r="H112" s="167" t="s">
        <v>771</v>
      </c>
    </row>
    <row r="113" spans="1:8" ht="116.25" customHeight="1" x14ac:dyDescent="0.2">
      <c r="A113" s="38">
        <v>19</v>
      </c>
      <c r="B113" s="728"/>
      <c r="C113" s="188" t="s">
        <v>775</v>
      </c>
      <c r="D113" s="193"/>
      <c r="E113" s="193"/>
      <c r="F113" s="199">
        <v>28937612</v>
      </c>
      <c r="G113" s="166" t="s">
        <v>744</v>
      </c>
      <c r="H113" s="167" t="s">
        <v>766</v>
      </c>
    </row>
    <row r="114" spans="1:8" ht="15" customHeight="1" x14ac:dyDescent="0.2">
      <c r="A114" s="741" t="s">
        <v>772</v>
      </c>
      <c r="B114" s="742"/>
      <c r="C114" s="742"/>
      <c r="D114" s="742"/>
      <c r="E114" s="743"/>
      <c r="F114" s="169">
        <f>SUM(F112:F113)</f>
        <v>43937612</v>
      </c>
      <c r="G114" s="200"/>
      <c r="H114" s="200"/>
    </row>
    <row r="115" spans="1:8" x14ac:dyDescent="0.2">
      <c r="A115" s="738" t="s">
        <v>187</v>
      </c>
      <c r="B115" s="739"/>
      <c r="C115" s="739"/>
      <c r="D115" s="739"/>
      <c r="E115" s="740"/>
      <c r="F115" s="197">
        <f>+SUM(F114+F111+F104+F98)</f>
        <v>330934612</v>
      </c>
      <c r="G115" s="38"/>
      <c r="H115" s="38"/>
    </row>
  </sheetData>
  <mergeCells count="25">
    <mergeCell ref="A115:E115"/>
    <mergeCell ref="B112:B113"/>
    <mergeCell ref="A114:E114"/>
    <mergeCell ref="H95:H97"/>
    <mergeCell ref="A98:E98"/>
    <mergeCell ref="B99:B103"/>
    <mergeCell ref="A104:E104"/>
    <mergeCell ref="B105:B110"/>
    <mergeCell ref="A111:E111"/>
    <mergeCell ref="C89:G89"/>
    <mergeCell ref="B91:C91"/>
    <mergeCell ref="B92:B97"/>
    <mergeCell ref="A95:A97"/>
    <mergeCell ref="C95:C97"/>
    <mergeCell ref="G95:G97"/>
    <mergeCell ref="A72:F72"/>
    <mergeCell ref="A86:E86"/>
    <mergeCell ref="A31:F31"/>
    <mergeCell ref="A5:F5"/>
    <mergeCell ref="A15:B15"/>
    <mergeCell ref="A1:G1"/>
    <mergeCell ref="A18:F18"/>
    <mergeCell ref="A27:B27"/>
    <mergeCell ref="A30:F30"/>
    <mergeCell ref="A46:H46"/>
  </mergeCells>
  <hyperlinks>
    <hyperlink ref="B43" r:id="rId1" display="javascript:doHTTPGetLayer('PrintDetail','42737');"/>
  </hyperlinks>
  <pageMargins left="0.7" right="0.7" top="0.75" bottom="0.75" header="0.3" footer="0.3"/>
  <pageSetup paperSize="9" scale="75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74"/>
  <sheetViews>
    <sheetView tabSelected="1" topLeftCell="A19" workbookViewId="0">
      <selection activeCell="M43" sqref="M43"/>
    </sheetView>
  </sheetViews>
  <sheetFormatPr defaultRowHeight="12.75" x14ac:dyDescent="0.2"/>
  <cols>
    <col min="1" max="1" width="6.42578125" customWidth="1"/>
    <col min="2" max="2" width="53.85546875" bestFit="1" customWidth="1"/>
    <col min="3" max="3" width="11.140625" style="574" customWidth="1"/>
    <col min="4" max="4" width="15.42578125" style="563" customWidth="1"/>
    <col min="5" max="5" width="15.28515625" customWidth="1"/>
    <col min="6" max="6" width="14.28515625" customWidth="1"/>
    <col min="9" max="9" width="20.5703125" customWidth="1"/>
  </cols>
  <sheetData>
    <row r="1" spans="1:9" ht="12.75" customHeight="1" x14ac:dyDescent="0.2">
      <c r="A1" s="753" t="s">
        <v>981</v>
      </c>
      <c r="B1" s="753"/>
      <c r="C1" s="753"/>
      <c r="D1" s="753"/>
      <c r="E1" s="753"/>
      <c r="F1" s="753"/>
      <c r="G1" s="753"/>
      <c r="H1" s="753"/>
      <c r="I1" s="753"/>
    </row>
    <row r="2" spans="1:9" ht="42" customHeight="1" x14ac:dyDescent="0.2">
      <c r="B2" s="549"/>
      <c r="C2" s="763" t="s">
        <v>1063</v>
      </c>
      <c r="D2" s="763"/>
      <c r="E2" s="758" t="s">
        <v>1058</v>
      </c>
      <c r="F2" s="759"/>
      <c r="G2" s="759"/>
      <c r="H2" s="759"/>
      <c r="I2" s="760"/>
    </row>
    <row r="3" spans="1:9" ht="12.75" customHeight="1" x14ac:dyDescent="0.2">
      <c r="A3" s="751" t="s">
        <v>1</v>
      </c>
      <c r="B3" s="751" t="s">
        <v>465</v>
      </c>
      <c r="C3" s="756" t="s">
        <v>1059</v>
      </c>
      <c r="D3" s="761" t="s">
        <v>1060</v>
      </c>
      <c r="E3" s="751" t="s">
        <v>982</v>
      </c>
      <c r="F3" s="751" t="s">
        <v>466</v>
      </c>
      <c r="G3" s="756" t="s">
        <v>983</v>
      </c>
      <c r="H3" s="751" t="s">
        <v>467</v>
      </c>
      <c r="I3" s="752" t="s">
        <v>984</v>
      </c>
    </row>
    <row r="4" spans="1:9" ht="29.25" customHeight="1" x14ac:dyDescent="0.2">
      <c r="A4" s="751"/>
      <c r="B4" s="751"/>
      <c r="C4" s="757"/>
      <c r="D4" s="762"/>
      <c r="E4" s="755"/>
      <c r="F4" s="751"/>
      <c r="G4" s="757"/>
      <c r="H4" s="751"/>
      <c r="I4" s="752"/>
    </row>
    <row r="5" spans="1:9" x14ac:dyDescent="0.2">
      <c r="A5" s="754" t="s">
        <v>985</v>
      </c>
      <c r="B5" s="754"/>
      <c r="C5" s="754"/>
      <c r="D5" s="754"/>
      <c r="E5" s="754"/>
      <c r="F5" s="754"/>
      <c r="G5" s="754"/>
      <c r="H5" s="754"/>
      <c r="I5" s="754"/>
    </row>
    <row r="6" spans="1:9" x14ac:dyDescent="0.2">
      <c r="A6" s="332">
        <v>1</v>
      </c>
      <c r="B6" s="330" t="s">
        <v>986</v>
      </c>
      <c r="C6" s="332">
        <v>3</v>
      </c>
      <c r="D6" s="552">
        <v>1536000</v>
      </c>
      <c r="E6" s="332">
        <v>5</v>
      </c>
      <c r="F6" s="330" t="s">
        <v>468</v>
      </c>
      <c r="G6" s="332" t="s">
        <v>469</v>
      </c>
      <c r="H6" s="335">
        <v>16000</v>
      </c>
      <c r="I6" s="511">
        <v>2560000</v>
      </c>
    </row>
    <row r="7" spans="1:9" x14ac:dyDescent="0.2">
      <c r="A7" s="589">
        <v>2</v>
      </c>
      <c r="B7" s="590" t="s">
        <v>987</v>
      </c>
      <c r="C7" s="589">
        <v>184</v>
      </c>
      <c r="D7" s="591">
        <v>129536000</v>
      </c>
      <c r="E7" s="589">
        <v>198</v>
      </c>
      <c r="F7" s="590" t="s">
        <v>468</v>
      </c>
      <c r="G7" s="589" t="s">
        <v>469</v>
      </c>
      <c r="H7" s="592">
        <v>16000</v>
      </c>
      <c r="I7" s="593">
        <v>101376000</v>
      </c>
    </row>
    <row r="8" spans="1:9" x14ac:dyDescent="0.2">
      <c r="A8" s="332">
        <v>3</v>
      </c>
      <c r="B8" s="330" t="s">
        <v>988</v>
      </c>
      <c r="C8" s="332">
        <v>199</v>
      </c>
      <c r="D8" s="552">
        <v>140096000</v>
      </c>
      <c r="E8" s="332">
        <v>303</v>
      </c>
      <c r="F8" s="330" t="s">
        <v>989</v>
      </c>
      <c r="G8" s="332" t="s">
        <v>990</v>
      </c>
      <c r="H8" s="335">
        <v>16000</v>
      </c>
      <c r="I8" s="511">
        <v>213312000</v>
      </c>
    </row>
    <row r="9" spans="1:9" x14ac:dyDescent="0.2">
      <c r="A9" s="584">
        <v>4</v>
      </c>
      <c r="B9" s="585" t="s">
        <v>991</v>
      </c>
      <c r="C9" s="584">
        <v>289</v>
      </c>
      <c r="D9" s="586">
        <v>55488000</v>
      </c>
      <c r="E9" s="584">
        <v>250</v>
      </c>
      <c r="F9" s="585" t="s">
        <v>992</v>
      </c>
      <c r="G9" s="584" t="s">
        <v>471</v>
      </c>
      <c r="H9" s="587">
        <v>16000</v>
      </c>
      <c r="I9" s="588">
        <f>+E9*12*H9</f>
        <v>48000000</v>
      </c>
    </row>
    <row r="10" spans="1:9" ht="12.75" customHeight="1" x14ac:dyDescent="0.2">
      <c r="A10" s="548" t="s">
        <v>993</v>
      </c>
      <c r="B10" s="549"/>
      <c r="C10" s="545">
        <f>+B10+C9+C8+C7+C6</f>
        <v>675</v>
      </c>
      <c r="D10" s="551">
        <f>+D9+D8+D7+D6</f>
        <v>326656000</v>
      </c>
      <c r="E10" s="551">
        <f>+E9+E8+E7+E6</f>
        <v>756</v>
      </c>
      <c r="F10" s="549"/>
      <c r="G10" s="549"/>
      <c r="H10" s="550"/>
      <c r="I10" s="512">
        <f>SUM(I6:I9)</f>
        <v>365248000</v>
      </c>
    </row>
    <row r="11" spans="1:9" x14ac:dyDescent="0.2">
      <c r="A11" s="769" t="s">
        <v>994</v>
      </c>
      <c r="B11" s="769"/>
      <c r="C11" s="513"/>
      <c r="D11" s="553"/>
      <c r="E11" s="513"/>
      <c r="F11" s="514"/>
      <c r="G11" s="513"/>
      <c r="H11" s="515"/>
      <c r="I11" s="516"/>
    </row>
    <row r="12" spans="1:9" x14ac:dyDescent="0.2">
      <c r="A12" s="332" t="s">
        <v>995</v>
      </c>
      <c r="B12" s="330" t="s">
        <v>996</v>
      </c>
      <c r="C12" s="332">
        <v>3</v>
      </c>
      <c r="D12" s="552">
        <v>14400000</v>
      </c>
      <c r="E12" s="332">
        <v>5</v>
      </c>
      <c r="F12" s="330" t="s">
        <v>468</v>
      </c>
      <c r="G12" s="332" t="s">
        <v>469</v>
      </c>
      <c r="H12" s="511">
        <v>300000</v>
      </c>
      <c r="I12" s="511">
        <v>12000000</v>
      </c>
    </row>
    <row r="13" spans="1:9" x14ac:dyDescent="0.2">
      <c r="A13" s="589" t="s">
        <v>997</v>
      </c>
      <c r="B13" s="590" t="s">
        <v>998</v>
      </c>
      <c r="C13" s="589">
        <v>184</v>
      </c>
      <c r="D13" s="591">
        <v>446100000</v>
      </c>
      <c r="E13" s="589">
        <v>198</v>
      </c>
      <c r="F13" s="590" t="s">
        <v>468</v>
      </c>
      <c r="G13" s="589" t="s">
        <v>469</v>
      </c>
      <c r="H13" s="593">
        <v>300000</v>
      </c>
      <c r="I13" s="593">
        <v>475200000</v>
      </c>
    </row>
    <row r="14" spans="1:9" x14ac:dyDescent="0.2">
      <c r="A14" s="332" t="s">
        <v>999</v>
      </c>
      <c r="B14" s="330" t="s">
        <v>1000</v>
      </c>
      <c r="C14" s="332">
        <v>199</v>
      </c>
      <c r="D14" s="552">
        <v>656700000</v>
      </c>
      <c r="E14" s="332">
        <v>303</v>
      </c>
      <c r="F14" s="330" t="s">
        <v>1001</v>
      </c>
      <c r="G14" s="332" t="s">
        <v>990</v>
      </c>
      <c r="H14" s="511">
        <v>300000</v>
      </c>
      <c r="I14" s="511">
        <f>+E14*11*300000</f>
        <v>999900000</v>
      </c>
    </row>
    <row r="15" spans="1:9" ht="12.75" customHeight="1" x14ac:dyDescent="0.2">
      <c r="A15" s="572" t="s">
        <v>993</v>
      </c>
      <c r="B15" s="573"/>
      <c r="C15" s="578"/>
      <c r="D15" s="577">
        <f>+D14+D13+D12</f>
        <v>1117200000</v>
      </c>
      <c r="E15" s="566"/>
      <c r="F15" s="566"/>
      <c r="G15" s="566"/>
      <c r="H15" s="566"/>
      <c r="I15" s="569">
        <f>SUM(I12:I14)</f>
        <v>1487100000</v>
      </c>
    </row>
    <row r="16" spans="1:9" x14ac:dyDescent="0.2">
      <c r="A16" s="758" t="s">
        <v>1002</v>
      </c>
      <c r="B16" s="770"/>
      <c r="C16" s="770"/>
      <c r="D16" s="770"/>
      <c r="E16" s="770"/>
      <c r="F16" s="770"/>
      <c r="G16" s="770"/>
      <c r="H16" s="771"/>
      <c r="I16" s="512">
        <f>+I15+I10</f>
        <v>1852348000</v>
      </c>
    </row>
    <row r="17" spans="1:9" x14ac:dyDescent="0.2">
      <c r="A17" s="769" t="s">
        <v>1003</v>
      </c>
      <c r="B17" s="769"/>
      <c r="C17" s="769"/>
      <c r="D17" s="769"/>
      <c r="E17" s="769"/>
      <c r="F17" s="769"/>
      <c r="G17" s="769"/>
      <c r="H17" s="769"/>
      <c r="I17" s="769"/>
    </row>
    <row r="18" spans="1:9" ht="25.5" x14ac:dyDescent="0.2">
      <c r="A18" s="332">
        <v>1</v>
      </c>
      <c r="B18" s="330" t="s">
        <v>1004</v>
      </c>
      <c r="C18" s="332">
        <v>90</v>
      </c>
      <c r="D18" s="552">
        <v>35264000</v>
      </c>
      <c r="E18" s="332">
        <v>174</v>
      </c>
      <c r="F18" s="330" t="s">
        <v>1005</v>
      </c>
      <c r="G18" s="330" t="s">
        <v>1006</v>
      </c>
      <c r="H18" s="511">
        <v>16000</v>
      </c>
      <c r="I18" s="552">
        <v>35264000</v>
      </c>
    </row>
    <row r="19" spans="1:9" ht="25.5" x14ac:dyDescent="0.2">
      <c r="A19" s="332">
        <v>2</v>
      </c>
      <c r="B19" s="330" t="s">
        <v>1007</v>
      </c>
      <c r="C19" s="332">
        <v>90</v>
      </c>
      <c r="D19" s="552">
        <v>124800000</v>
      </c>
      <c r="E19" s="332">
        <v>190</v>
      </c>
      <c r="F19" s="330" t="s">
        <v>992</v>
      </c>
      <c r="G19" s="330" t="s">
        <v>471</v>
      </c>
      <c r="H19" s="511">
        <v>16000</v>
      </c>
      <c r="I19" s="552">
        <v>124800000</v>
      </c>
    </row>
    <row r="20" spans="1:9" ht="25.5" x14ac:dyDescent="0.2">
      <c r="A20" s="332">
        <v>3</v>
      </c>
      <c r="B20" s="330" t="s">
        <v>1061</v>
      </c>
      <c r="C20" s="332">
        <v>174</v>
      </c>
      <c r="D20" s="552">
        <v>33408000</v>
      </c>
      <c r="E20" s="332">
        <v>174</v>
      </c>
      <c r="F20" s="330" t="s">
        <v>1005</v>
      </c>
      <c r="G20" s="330" t="s">
        <v>1006</v>
      </c>
      <c r="H20" s="511">
        <v>300000</v>
      </c>
      <c r="I20" s="552">
        <v>33408000</v>
      </c>
    </row>
    <row r="21" spans="1:9" x14ac:dyDescent="0.2">
      <c r="A21" s="564" t="s">
        <v>1008</v>
      </c>
      <c r="B21" s="570"/>
      <c r="C21" s="579"/>
      <c r="D21" s="569">
        <f>+SUM(D18:D20)</f>
        <v>193472000</v>
      </c>
      <c r="E21" s="571"/>
      <c r="F21" s="571"/>
      <c r="G21" s="571"/>
      <c r="H21" s="571"/>
      <c r="I21" s="569">
        <f>+SUM(I18:I20)</f>
        <v>193472000</v>
      </c>
    </row>
    <row r="22" spans="1:9" x14ac:dyDescent="0.2">
      <c r="A22" s="772" t="s">
        <v>1009</v>
      </c>
      <c r="B22" s="773"/>
      <c r="C22" s="773"/>
      <c r="D22" s="773"/>
      <c r="E22" s="773"/>
      <c r="F22" s="773"/>
      <c r="G22" s="773"/>
      <c r="H22" s="773"/>
      <c r="I22" s="774"/>
    </row>
    <row r="23" spans="1:9" x14ac:dyDescent="0.2">
      <c r="A23" s="332">
        <v>4</v>
      </c>
      <c r="B23" s="775" t="s">
        <v>1010</v>
      </c>
      <c r="C23" s="776">
        <v>53</v>
      </c>
      <c r="D23" s="779">
        <v>5184000</v>
      </c>
      <c r="E23" s="332">
        <v>2</v>
      </c>
      <c r="F23" s="330" t="s">
        <v>992</v>
      </c>
      <c r="G23" s="330" t="s">
        <v>471</v>
      </c>
      <c r="H23" s="511">
        <v>16000</v>
      </c>
      <c r="I23" s="511">
        <f>+E23*H23*12</f>
        <v>384000</v>
      </c>
    </row>
    <row r="24" spans="1:9" x14ac:dyDescent="0.2">
      <c r="A24" s="332">
        <v>5</v>
      </c>
      <c r="B24" s="775"/>
      <c r="C24" s="777"/>
      <c r="D24" s="780"/>
      <c r="E24" s="332">
        <v>5</v>
      </c>
      <c r="F24" s="330" t="s">
        <v>1011</v>
      </c>
      <c r="G24" s="330" t="s">
        <v>492</v>
      </c>
      <c r="H24" s="511">
        <v>16000</v>
      </c>
      <c r="I24" s="511">
        <f>+E24*8*16000</f>
        <v>640000</v>
      </c>
    </row>
    <row r="25" spans="1:9" x14ac:dyDescent="0.2">
      <c r="A25" s="332">
        <v>6</v>
      </c>
      <c r="B25" s="775"/>
      <c r="C25" s="778"/>
      <c r="D25" s="781"/>
      <c r="E25" s="332">
        <v>1</v>
      </c>
      <c r="F25" s="330" t="s">
        <v>1012</v>
      </c>
      <c r="G25" s="330" t="s">
        <v>476</v>
      </c>
      <c r="H25" s="511">
        <v>16000</v>
      </c>
      <c r="I25" s="511">
        <f>+H25*4</f>
        <v>64000</v>
      </c>
    </row>
    <row r="26" spans="1:9" x14ac:dyDescent="0.2">
      <c r="A26" s="332">
        <v>7</v>
      </c>
      <c r="B26" s="775" t="s">
        <v>1013</v>
      </c>
      <c r="C26" s="776">
        <v>14</v>
      </c>
      <c r="D26" s="779">
        <v>8100000</v>
      </c>
      <c r="E26" s="332">
        <v>2</v>
      </c>
      <c r="F26" s="330" t="s">
        <v>992</v>
      </c>
      <c r="G26" s="330" t="s">
        <v>471</v>
      </c>
      <c r="H26" s="511">
        <v>300000</v>
      </c>
      <c r="I26" s="511">
        <f>+H26*E26*3</f>
        <v>1800000</v>
      </c>
    </row>
    <row r="27" spans="1:9" x14ac:dyDescent="0.2">
      <c r="A27" s="332">
        <v>8</v>
      </c>
      <c r="B27" s="775"/>
      <c r="C27" s="777"/>
      <c r="D27" s="780"/>
      <c r="E27" s="332">
        <v>5</v>
      </c>
      <c r="F27" s="330" t="s">
        <v>491</v>
      </c>
      <c r="G27" s="330" t="s">
        <v>492</v>
      </c>
      <c r="H27" s="511">
        <v>300000</v>
      </c>
      <c r="I27" s="511">
        <v>3000000</v>
      </c>
    </row>
    <row r="28" spans="1:9" x14ac:dyDescent="0.2">
      <c r="A28" s="332">
        <v>9</v>
      </c>
      <c r="B28" s="775"/>
      <c r="C28" s="778"/>
      <c r="D28" s="781"/>
      <c r="E28" s="332">
        <v>1</v>
      </c>
      <c r="F28" s="330" t="s">
        <v>1012</v>
      </c>
      <c r="G28" s="330" t="s">
        <v>476</v>
      </c>
      <c r="H28" s="511">
        <v>300000</v>
      </c>
      <c r="I28" s="511">
        <v>300000</v>
      </c>
    </row>
    <row r="29" spans="1:9" ht="25.5" x14ac:dyDescent="0.2">
      <c r="A29" s="332">
        <v>10</v>
      </c>
      <c r="B29" s="330" t="s">
        <v>1014</v>
      </c>
      <c r="C29" s="332">
        <v>89</v>
      </c>
      <c r="D29" s="552">
        <v>16896000</v>
      </c>
      <c r="E29" s="332">
        <v>110</v>
      </c>
      <c r="F29" s="330" t="s">
        <v>992</v>
      </c>
      <c r="G29" s="330" t="s">
        <v>471</v>
      </c>
      <c r="H29" s="511">
        <v>16000</v>
      </c>
      <c r="I29" s="511">
        <f>+E29*H29*12</f>
        <v>21120000</v>
      </c>
    </row>
    <row r="30" spans="1:9" x14ac:dyDescent="0.2">
      <c r="A30" s="565"/>
      <c r="B30" s="566" t="s">
        <v>530</v>
      </c>
      <c r="C30" s="578">
        <f>+C29+C26+C23</f>
        <v>156</v>
      </c>
      <c r="D30" s="567">
        <f>+D29+D26+D23</f>
        <v>30180000</v>
      </c>
      <c r="E30" s="568"/>
      <c r="F30" s="568"/>
      <c r="G30" s="568"/>
      <c r="H30" s="568"/>
      <c r="I30" s="569">
        <f>SUM(I23:I29)</f>
        <v>27308000</v>
      </c>
    </row>
    <row r="31" spans="1:9" x14ac:dyDescent="0.2">
      <c r="A31" s="769" t="s">
        <v>1015</v>
      </c>
      <c r="B31" s="769"/>
      <c r="C31" s="769"/>
      <c r="D31" s="769"/>
      <c r="E31" s="769"/>
      <c r="F31" s="769"/>
      <c r="G31" s="769"/>
      <c r="H31" s="769"/>
      <c r="I31" s="769"/>
    </row>
    <row r="32" spans="1:9" ht="25.5" x14ac:dyDescent="0.2">
      <c r="A32" s="332">
        <v>1</v>
      </c>
      <c r="B32" s="330" t="s">
        <v>1016</v>
      </c>
      <c r="C32" s="776">
        <f>391+96</f>
        <v>487</v>
      </c>
      <c r="D32" s="779">
        <f>75904000+18432000</f>
        <v>94336000</v>
      </c>
      <c r="E32" s="332">
        <v>20</v>
      </c>
      <c r="F32" s="330" t="s">
        <v>472</v>
      </c>
      <c r="G32" s="330" t="s">
        <v>1017</v>
      </c>
      <c r="H32" s="511">
        <v>16000</v>
      </c>
      <c r="I32" s="511">
        <f>+E32*16*H32</f>
        <v>5120000</v>
      </c>
    </row>
    <row r="33" spans="1:9" ht="25.5" x14ac:dyDescent="0.2">
      <c r="A33" s="332">
        <v>2</v>
      </c>
      <c r="B33" s="330" t="s">
        <v>1018</v>
      </c>
      <c r="C33" s="778"/>
      <c r="D33" s="781"/>
      <c r="E33" s="332">
        <v>683</v>
      </c>
      <c r="F33" s="330" t="s">
        <v>470</v>
      </c>
      <c r="G33" s="330" t="s">
        <v>471</v>
      </c>
      <c r="H33" s="511">
        <v>16000</v>
      </c>
      <c r="I33" s="511">
        <f>683*H33*12</f>
        <v>131136000</v>
      </c>
    </row>
    <row r="34" spans="1:9" ht="25.5" x14ac:dyDescent="0.2">
      <c r="A34" s="332">
        <v>3</v>
      </c>
      <c r="B34" s="330" t="s">
        <v>1019</v>
      </c>
      <c r="C34" s="575">
        <v>0</v>
      </c>
      <c r="D34" s="576">
        <v>300000</v>
      </c>
      <c r="E34" s="332">
        <v>20</v>
      </c>
      <c r="F34" s="330" t="s">
        <v>490</v>
      </c>
      <c r="G34" s="330" t="s">
        <v>476</v>
      </c>
      <c r="H34" s="511">
        <v>300000</v>
      </c>
      <c r="I34" s="511">
        <f>+E34*H34</f>
        <v>6000000</v>
      </c>
    </row>
    <row r="35" spans="1:9" ht="25.5" x14ac:dyDescent="0.2">
      <c r="A35" s="332">
        <v>4</v>
      </c>
      <c r="B35" s="330" t="s">
        <v>1020</v>
      </c>
      <c r="C35" s="332">
        <v>143</v>
      </c>
      <c r="D35" s="552">
        <v>11360000</v>
      </c>
      <c r="E35" s="332">
        <v>150</v>
      </c>
      <c r="F35" s="330" t="s">
        <v>473</v>
      </c>
      <c r="G35" s="330"/>
      <c r="H35" s="511">
        <v>16000</v>
      </c>
      <c r="I35" s="511">
        <f>+E35*H35*10</f>
        <v>24000000</v>
      </c>
    </row>
    <row r="36" spans="1:9" x14ac:dyDescent="0.2">
      <c r="A36" s="758" t="s">
        <v>1021</v>
      </c>
      <c r="B36" s="771"/>
      <c r="C36" s="546"/>
      <c r="D36" s="555">
        <f>+D35+D32</f>
        <v>105696000</v>
      </c>
      <c r="E36" s="332">
        <f>+E35+E34+E33+E32</f>
        <v>873</v>
      </c>
      <c r="F36" s="514"/>
      <c r="G36" s="514"/>
      <c r="H36" s="514"/>
      <c r="I36" s="809">
        <v>105696000</v>
      </c>
    </row>
    <row r="37" spans="1:9" x14ac:dyDescent="0.2">
      <c r="A37" s="764" t="s">
        <v>1022</v>
      </c>
      <c r="B37" s="764"/>
      <c r="C37" s="764"/>
      <c r="D37" s="764"/>
      <c r="E37" s="764"/>
      <c r="F37" s="764"/>
      <c r="G37" s="764"/>
      <c r="H37" s="764"/>
      <c r="I37" s="764"/>
    </row>
    <row r="38" spans="1:9" x14ac:dyDescent="0.2">
      <c r="A38" s="518">
        <v>1</v>
      </c>
      <c r="B38" s="519" t="s">
        <v>1023</v>
      </c>
      <c r="C38" s="378"/>
      <c r="D38" s="556"/>
      <c r="E38" s="378">
        <v>170</v>
      </c>
      <c r="F38" s="519"/>
      <c r="G38" s="519"/>
      <c r="H38" s="519"/>
      <c r="I38" s="520">
        <v>50000000</v>
      </c>
    </row>
    <row r="39" spans="1:9" x14ac:dyDescent="0.2">
      <c r="A39" s="518">
        <v>2</v>
      </c>
      <c r="B39" s="519" t="s">
        <v>1024</v>
      </c>
      <c r="C39" s="378"/>
      <c r="D39" s="556"/>
      <c r="E39" s="378">
        <v>120</v>
      </c>
      <c r="F39" s="519"/>
      <c r="G39" s="519"/>
      <c r="H39" s="519"/>
      <c r="I39" s="520">
        <v>15000000</v>
      </c>
    </row>
    <row r="40" spans="1:9" x14ac:dyDescent="0.2">
      <c r="A40" s="518">
        <v>3</v>
      </c>
      <c r="B40" s="519" t="s">
        <v>1025</v>
      </c>
      <c r="C40" s="378"/>
      <c r="D40" s="556"/>
      <c r="E40" s="378">
        <v>120</v>
      </c>
      <c r="F40" s="519"/>
      <c r="G40" s="519"/>
      <c r="H40" s="519"/>
      <c r="I40" s="520">
        <v>15000000</v>
      </c>
    </row>
    <row r="41" spans="1:9" x14ac:dyDescent="0.2">
      <c r="A41" s="518">
        <v>4</v>
      </c>
      <c r="B41" s="519" t="s">
        <v>1026</v>
      </c>
      <c r="C41" s="378"/>
      <c r="D41" s="556"/>
      <c r="E41" s="378">
        <v>350</v>
      </c>
      <c r="F41" s="519"/>
      <c r="G41" s="519"/>
      <c r="H41" s="519"/>
      <c r="I41" s="520">
        <v>25000000</v>
      </c>
    </row>
    <row r="42" spans="1:9" x14ac:dyDescent="0.2">
      <c r="A42" s="518">
        <v>5</v>
      </c>
      <c r="B42" s="519" t="s">
        <v>1027</v>
      </c>
      <c r="C42" s="378"/>
      <c r="D42" s="556"/>
      <c r="E42" s="378">
        <v>32</v>
      </c>
      <c r="F42" s="519"/>
      <c r="G42" s="519"/>
      <c r="H42" s="519"/>
      <c r="I42" s="520">
        <v>18000000</v>
      </c>
    </row>
    <row r="43" spans="1:9" x14ac:dyDescent="0.2">
      <c r="A43" s="518">
        <v>6</v>
      </c>
      <c r="B43" s="519" t="s">
        <v>1028</v>
      </c>
      <c r="C43" s="378"/>
      <c r="D43" s="556"/>
      <c r="E43" s="378">
        <v>320</v>
      </c>
      <c r="F43" s="519"/>
      <c r="G43" s="519"/>
      <c r="H43" s="519"/>
      <c r="I43" s="520">
        <v>30000000</v>
      </c>
    </row>
    <row r="44" spans="1:9" x14ac:dyDescent="0.2">
      <c r="A44" s="518">
        <v>7</v>
      </c>
      <c r="B44" s="521" t="s">
        <v>477</v>
      </c>
      <c r="C44" s="536"/>
      <c r="D44" s="557"/>
      <c r="E44" s="378">
        <v>80</v>
      </c>
      <c r="F44" s="519"/>
      <c r="G44" s="519"/>
      <c r="H44" s="519"/>
      <c r="I44" s="520">
        <v>25000000</v>
      </c>
    </row>
    <row r="45" spans="1:9" x14ac:dyDescent="0.2">
      <c r="A45" s="518">
        <v>8</v>
      </c>
      <c r="B45" s="521" t="s">
        <v>1029</v>
      </c>
      <c r="C45" s="536"/>
      <c r="D45" s="557"/>
      <c r="E45" s="378">
        <v>120</v>
      </c>
      <c r="F45" s="519"/>
      <c r="G45" s="519"/>
      <c r="H45" s="519"/>
      <c r="I45" s="520">
        <v>15000000</v>
      </c>
    </row>
    <row r="46" spans="1:9" x14ac:dyDescent="0.2">
      <c r="A46" s="518">
        <v>9</v>
      </c>
      <c r="B46" s="522" t="s">
        <v>1030</v>
      </c>
      <c r="C46" s="518"/>
      <c r="D46" s="558"/>
      <c r="E46" s="378">
        <v>320</v>
      </c>
      <c r="F46" s="519"/>
      <c r="G46" s="519"/>
      <c r="H46" s="519"/>
      <c r="I46" s="520">
        <v>16000000</v>
      </c>
    </row>
    <row r="47" spans="1:9" x14ac:dyDescent="0.2">
      <c r="A47" s="518">
        <v>10</v>
      </c>
      <c r="B47" s="521" t="s">
        <v>475</v>
      </c>
      <c r="C47" s="536"/>
      <c r="D47" s="557"/>
      <c r="E47" s="378">
        <v>80</v>
      </c>
      <c r="F47" s="519"/>
      <c r="G47" s="519"/>
      <c r="H47" s="519"/>
      <c r="I47" s="520">
        <v>35000000</v>
      </c>
    </row>
    <row r="48" spans="1:9" x14ac:dyDescent="0.2">
      <c r="A48" s="518">
        <v>12</v>
      </c>
      <c r="B48" s="521" t="s">
        <v>1031</v>
      </c>
      <c r="C48" s="536"/>
      <c r="D48" s="557"/>
      <c r="E48" s="378">
        <v>320</v>
      </c>
      <c r="F48" s="519"/>
      <c r="G48" s="519"/>
      <c r="H48" s="519"/>
      <c r="I48" s="520">
        <v>20000000</v>
      </c>
    </row>
    <row r="49" spans="1:9" x14ac:dyDescent="0.2">
      <c r="A49" s="518">
        <v>11</v>
      </c>
      <c r="B49" s="522" t="s">
        <v>1032</v>
      </c>
      <c r="C49" s="518"/>
      <c r="D49" s="558"/>
      <c r="E49" s="378">
        <v>200</v>
      </c>
      <c r="F49" s="519"/>
      <c r="G49" s="519"/>
      <c r="H49" s="519"/>
      <c r="I49" s="520">
        <v>8000000</v>
      </c>
    </row>
    <row r="50" spans="1:9" x14ac:dyDescent="0.2">
      <c r="A50" s="518">
        <v>12</v>
      </c>
      <c r="B50" s="330" t="s">
        <v>1033</v>
      </c>
      <c r="C50" s="332"/>
      <c r="D50" s="552"/>
      <c r="E50" s="378">
        <v>80</v>
      </c>
      <c r="F50" s="519"/>
      <c r="G50" s="519"/>
      <c r="H50" s="519"/>
      <c r="I50" s="520">
        <v>26000000</v>
      </c>
    </row>
    <row r="51" spans="1:9" x14ac:dyDescent="0.2">
      <c r="A51" s="765" t="s">
        <v>1034</v>
      </c>
      <c r="B51" s="766"/>
      <c r="C51" s="544">
        <v>5000</v>
      </c>
      <c r="D51" s="559">
        <v>310417506</v>
      </c>
      <c r="E51" s="378">
        <f>SUM(E38:E50)</f>
        <v>2312</v>
      </c>
      <c r="F51" s="519"/>
      <c r="G51" s="519"/>
      <c r="H51" s="519"/>
      <c r="I51" s="523">
        <f>SUM(I38:I50)</f>
        <v>298000000</v>
      </c>
    </row>
    <row r="52" spans="1:9" x14ac:dyDescent="0.2">
      <c r="A52" s="767" t="s">
        <v>474</v>
      </c>
      <c r="B52" s="767"/>
      <c r="C52" s="767"/>
      <c r="D52" s="767"/>
      <c r="E52" s="767"/>
      <c r="F52" s="767"/>
      <c r="G52" s="767"/>
      <c r="H52" s="767"/>
      <c r="I52" s="767"/>
    </row>
    <row r="53" spans="1:9" x14ac:dyDescent="0.2">
      <c r="A53" s="518">
        <v>1</v>
      </c>
      <c r="B53" s="519" t="s">
        <v>1035</v>
      </c>
      <c r="C53" s="378"/>
      <c r="D53" s="556">
        <v>9500000</v>
      </c>
      <c r="E53" s="519">
        <v>4000</v>
      </c>
      <c r="F53" s="519"/>
      <c r="G53" s="519"/>
      <c r="H53" s="519"/>
      <c r="I53" s="520">
        <v>9500000</v>
      </c>
    </row>
    <row r="54" spans="1:9" x14ac:dyDescent="0.2">
      <c r="A54" s="581"/>
      <c r="B54" s="571" t="s">
        <v>530</v>
      </c>
      <c r="C54" s="579"/>
      <c r="D54" s="582">
        <f>+D53</f>
        <v>9500000</v>
      </c>
      <c r="E54" s="583">
        <f>+E53</f>
        <v>4000</v>
      </c>
      <c r="F54" s="583"/>
      <c r="G54" s="583"/>
      <c r="H54" s="583"/>
      <c r="I54" s="808">
        <f>+I53</f>
        <v>9500000</v>
      </c>
    </row>
    <row r="55" spans="1:9" x14ac:dyDescent="0.2">
      <c r="A55" s="768" t="s">
        <v>1036</v>
      </c>
      <c r="B55" s="768"/>
      <c r="C55" s="768"/>
      <c r="D55" s="768"/>
      <c r="E55" s="768"/>
      <c r="F55" s="768"/>
      <c r="G55" s="768"/>
      <c r="H55" s="768"/>
      <c r="I55" s="768"/>
    </row>
    <row r="56" spans="1:9" ht="25.5" x14ac:dyDescent="0.2">
      <c r="A56" s="524"/>
      <c r="B56" s="525" t="s">
        <v>1037</v>
      </c>
      <c r="C56" s="580"/>
      <c r="D56" s="560"/>
      <c r="E56" s="526" t="s">
        <v>1038</v>
      </c>
      <c r="F56" s="527" t="s">
        <v>1039</v>
      </c>
      <c r="G56" s="528"/>
      <c r="H56" s="529"/>
      <c r="I56" s="530"/>
    </row>
    <row r="57" spans="1:9" x14ac:dyDescent="0.2">
      <c r="A57" s="531"/>
      <c r="B57" s="532" t="s">
        <v>1036</v>
      </c>
      <c r="C57" s="531"/>
      <c r="D57" s="554">
        <v>451878494</v>
      </c>
      <c r="E57" s="531">
        <v>8</v>
      </c>
      <c r="F57" s="531">
        <v>126</v>
      </c>
      <c r="G57" s="533"/>
      <c r="H57" s="534"/>
      <c r="I57" s="535">
        <v>451878494</v>
      </c>
    </row>
    <row r="58" spans="1:9" x14ac:dyDescent="0.2">
      <c r="A58" s="536"/>
      <c r="B58" s="517" t="s">
        <v>1062</v>
      </c>
      <c r="C58" s="536"/>
      <c r="D58" s="554">
        <v>5000000</v>
      </c>
      <c r="E58" s="521"/>
      <c r="F58" s="537"/>
      <c r="G58" s="537"/>
      <c r="H58" s="537"/>
      <c r="I58" s="375">
        <v>5000000</v>
      </c>
    </row>
    <row r="59" spans="1:9" x14ac:dyDescent="0.2">
      <c r="A59" s="536"/>
      <c r="B59" s="517"/>
      <c r="C59" s="536"/>
      <c r="E59" s="521"/>
      <c r="F59" s="537"/>
      <c r="G59" s="537"/>
      <c r="H59" s="537"/>
    </row>
    <row r="60" spans="1:9" x14ac:dyDescent="0.2">
      <c r="A60" s="536"/>
      <c r="B60" s="22" t="s">
        <v>615</v>
      </c>
      <c r="C60" s="22"/>
      <c r="D60" s="561">
        <f>+D58+D57+D54+D51+D36+D30+D21+D15+D10</f>
        <v>2550000000</v>
      </c>
      <c r="E60" s="538"/>
      <c r="F60" s="538"/>
      <c r="G60" s="538"/>
      <c r="H60" s="538"/>
      <c r="I60" s="807">
        <f>+I58+I57+I54+I51+I36+I30+I21+I16</f>
        <v>2943202494</v>
      </c>
    </row>
    <row r="61" spans="1:9" x14ac:dyDescent="0.2">
      <c r="A61" s="539"/>
      <c r="B61" s="516"/>
      <c r="C61" s="547"/>
      <c r="D61" s="562"/>
      <c r="E61" s="516"/>
      <c r="F61" s="516"/>
      <c r="G61" s="516"/>
      <c r="H61" s="540"/>
      <c r="I61" s="376"/>
    </row>
    <row r="62" spans="1:9" x14ac:dyDescent="0.2">
      <c r="A62" s="539"/>
      <c r="B62" s="516" t="s">
        <v>1040</v>
      </c>
      <c r="C62" s="547"/>
      <c r="D62" s="562"/>
      <c r="E62" s="539"/>
      <c r="F62" s="516" t="s">
        <v>1041</v>
      </c>
      <c r="G62" s="516"/>
      <c r="H62" s="540"/>
      <c r="I62" s="376"/>
    </row>
    <row r="63" spans="1:9" x14ac:dyDescent="0.2">
      <c r="A63" s="539"/>
      <c r="B63" s="516"/>
      <c r="C63" s="547"/>
      <c r="D63" s="562"/>
      <c r="E63" s="539"/>
      <c r="F63" s="516" t="s">
        <v>1042</v>
      </c>
      <c r="G63" s="516"/>
      <c r="H63" s="540"/>
      <c r="I63" s="376"/>
    </row>
    <row r="64" spans="1:9" x14ac:dyDescent="0.2">
      <c r="A64" s="539"/>
      <c r="B64" s="516"/>
      <c r="C64" s="547"/>
      <c r="D64" s="562"/>
      <c r="E64" s="541"/>
      <c r="F64" s="516" t="s">
        <v>1043</v>
      </c>
      <c r="G64" s="516"/>
      <c r="H64" s="516"/>
      <c r="I64" s="542"/>
    </row>
    <row r="65" spans="1:9" x14ac:dyDescent="0.2">
      <c r="A65" s="539"/>
      <c r="B65" s="516" t="s">
        <v>1044</v>
      </c>
      <c r="C65" s="547"/>
      <c r="D65" s="562"/>
      <c r="E65" s="541"/>
      <c r="F65" s="516" t="s">
        <v>1045</v>
      </c>
      <c r="G65" s="516"/>
      <c r="H65" s="516"/>
      <c r="I65" s="542"/>
    </row>
    <row r="66" spans="1:9" x14ac:dyDescent="0.2">
      <c r="A66" s="539"/>
      <c r="B66" s="516"/>
      <c r="C66" s="547"/>
      <c r="D66" s="562"/>
      <c r="E66" s="516"/>
      <c r="F66" s="516" t="s">
        <v>1046</v>
      </c>
      <c r="G66" s="516"/>
      <c r="H66" s="516"/>
      <c r="I66" s="542"/>
    </row>
    <row r="67" spans="1:9" x14ac:dyDescent="0.2">
      <c r="A67" s="539"/>
      <c r="B67" s="516"/>
      <c r="C67" s="547"/>
      <c r="D67" s="562"/>
      <c r="E67" s="516"/>
      <c r="F67" s="516" t="s">
        <v>1047</v>
      </c>
      <c r="G67" s="516"/>
      <c r="H67" s="516"/>
      <c r="I67" s="542"/>
    </row>
    <row r="68" spans="1:9" x14ac:dyDescent="0.2">
      <c r="A68" s="539"/>
      <c r="B68" s="516"/>
      <c r="C68" s="547"/>
      <c r="D68" s="562"/>
      <c r="E68" s="516"/>
      <c r="F68" s="516" t="s">
        <v>1048</v>
      </c>
      <c r="G68" s="516"/>
      <c r="H68" s="516"/>
      <c r="I68" s="542"/>
    </row>
    <row r="69" spans="1:9" x14ac:dyDescent="0.2">
      <c r="A69" s="539"/>
      <c r="B69" s="516"/>
      <c r="C69" s="547"/>
      <c r="D69" s="562"/>
      <c r="E69" s="516"/>
      <c r="F69" s="516" t="s">
        <v>1049</v>
      </c>
      <c r="G69" s="516"/>
      <c r="H69" s="516"/>
      <c r="I69" s="542"/>
    </row>
    <row r="70" spans="1:9" x14ac:dyDescent="0.2">
      <c r="A70" s="539"/>
      <c r="B70" s="516"/>
      <c r="C70" s="547"/>
      <c r="D70" s="562"/>
      <c r="E70" s="516"/>
      <c r="F70" s="516" t="s">
        <v>1050</v>
      </c>
      <c r="G70" s="516"/>
      <c r="H70" s="516"/>
      <c r="I70" s="542"/>
    </row>
    <row r="71" spans="1:9" x14ac:dyDescent="0.2">
      <c r="A71" s="539"/>
      <c r="B71" s="516"/>
      <c r="C71" s="547"/>
      <c r="D71" s="562"/>
      <c r="E71" s="516"/>
      <c r="F71" s="516" t="s">
        <v>1051</v>
      </c>
      <c r="G71" s="516"/>
      <c r="H71" s="516"/>
      <c r="I71" s="542"/>
    </row>
    <row r="72" spans="1:9" x14ac:dyDescent="0.2">
      <c r="A72" s="539"/>
      <c r="B72" s="516"/>
      <c r="C72" s="547"/>
      <c r="D72" s="562"/>
      <c r="E72" s="516"/>
      <c r="F72" s="516" t="s">
        <v>1052</v>
      </c>
      <c r="G72" s="516"/>
      <c r="H72" s="516"/>
      <c r="I72" s="542"/>
    </row>
    <row r="73" spans="1:9" x14ac:dyDescent="0.2">
      <c r="A73" s="539"/>
      <c r="B73" s="516"/>
      <c r="C73" s="547"/>
      <c r="D73" s="562"/>
      <c r="E73" s="516"/>
      <c r="F73" s="516" t="s">
        <v>1053</v>
      </c>
      <c r="G73" s="516"/>
      <c r="H73" s="516"/>
      <c r="I73" s="542"/>
    </row>
    <row r="74" spans="1:9" x14ac:dyDescent="0.2">
      <c r="A74" s="539"/>
      <c r="B74" s="516"/>
      <c r="C74" s="547"/>
      <c r="D74" s="562"/>
      <c r="E74" s="516"/>
      <c r="F74" s="516" t="s">
        <v>1054</v>
      </c>
      <c r="G74" s="516"/>
      <c r="H74" s="516"/>
      <c r="I74" s="542"/>
    </row>
  </sheetData>
  <mergeCells count="31">
    <mergeCell ref="C32:C33"/>
    <mergeCell ref="D32:D33"/>
    <mergeCell ref="A37:I37"/>
    <mergeCell ref="A51:B51"/>
    <mergeCell ref="A52:I52"/>
    <mergeCell ref="A55:I55"/>
    <mergeCell ref="A11:B11"/>
    <mergeCell ref="A16:H16"/>
    <mergeCell ref="A31:I31"/>
    <mergeCell ref="A17:I17"/>
    <mergeCell ref="A22:I22"/>
    <mergeCell ref="B26:B28"/>
    <mergeCell ref="A36:B36"/>
    <mergeCell ref="B23:B25"/>
    <mergeCell ref="C26:C28"/>
    <mergeCell ref="D26:D28"/>
    <mergeCell ref="C23:C25"/>
    <mergeCell ref="D23:D25"/>
    <mergeCell ref="H3:H4"/>
    <mergeCell ref="I3:I4"/>
    <mergeCell ref="A1:I1"/>
    <mergeCell ref="A5:I5"/>
    <mergeCell ref="A3:A4"/>
    <mergeCell ref="B3:B4"/>
    <mergeCell ref="E3:E4"/>
    <mergeCell ref="F3:F4"/>
    <mergeCell ref="G3:G4"/>
    <mergeCell ref="E2:I2"/>
    <mergeCell ref="C3:C4"/>
    <mergeCell ref="D3:D4"/>
    <mergeCell ref="C2:D2"/>
  </mergeCells>
  <pageMargins left="0.25" right="0.25" top="0.75" bottom="0.75" header="0.3" footer="0.3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3" sqref="A3"/>
    </sheetView>
  </sheetViews>
  <sheetFormatPr defaultRowHeight="12" x14ac:dyDescent="0.2"/>
  <cols>
    <col min="1" max="1" width="4.42578125" style="33" customWidth="1"/>
    <col min="2" max="2" width="31.5703125" style="33" customWidth="1"/>
    <col min="3" max="3" width="18.42578125" style="33" customWidth="1"/>
    <col min="4" max="4" width="8.85546875" style="33" customWidth="1"/>
    <col min="5" max="5" width="8.7109375" style="33" customWidth="1"/>
    <col min="6" max="6" width="11.85546875" style="33" customWidth="1"/>
    <col min="7" max="16384" width="9.140625" style="33"/>
  </cols>
  <sheetData>
    <row r="1" spans="1:6" x14ac:dyDescent="0.2">
      <c r="A1" s="87"/>
    </row>
    <row r="2" spans="1:6" x14ac:dyDescent="0.2">
      <c r="A2" s="782" t="s">
        <v>1055</v>
      </c>
      <c r="B2" s="782"/>
      <c r="C2" s="782"/>
      <c r="D2" s="782"/>
      <c r="E2" s="782"/>
      <c r="F2" s="782"/>
    </row>
    <row r="3" spans="1:6" ht="24" x14ac:dyDescent="0.2">
      <c r="A3" s="89" t="s">
        <v>1</v>
      </c>
      <c r="B3" s="89" t="s">
        <v>512</v>
      </c>
      <c r="C3" s="89" t="s">
        <v>451</v>
      </c>
      <c r="D3" s="254" t="s">
        <v>371</v>
      </c>
      <c r="E3" s="254" t="s">
        <v>452</v>
      </c>
      <c r="F3" s="89" t="s">
        <v>464</v>
      </c>
    </row>
    <row r="4" spans="1:6" x14ac:dyDescent="0.2">
      <c r="A4" s="785" t="s">
        <v>513</v>
      </c>
      <c r="B4" s="785"/>
      <c r="C4" s="785"/>
      <c r="D4" s="785"/>
      <c r="E4" s="785"/>
      <c r="F4" s="785"/>
    </row>
    <row r="5" spans="1:6" ht="46.5" customHeight="1" x14ac:dyDescent="0.2">
      <c r="A5" s="784">
        <v>1</v>
      </c>
      <c r="B5" s="786" t="s">
        <v>514</v>
      </c>
      <c r="C5" s="90" t="s">
        <v>515</v>
      </c>
      <c r="D5" s="91" t="s">
        <v>516</v>
      </c>
      <c r="E5" s="91" t="s">
        <v>547</v>
      </c>
      <c r="F5" s="91" t="s">
        <v>548</v>
      </c>
    </row>
    <row r="6" spans="1:6" ht="46.5" customHeight="1" x14ac:dyDescent="0.2">
      <c r="A6" s="784"/>
      <c r="B6" s="787"/>
      <c r="C6" s="90" t="s">
        <v>517</v>
      </c>
      <c r="D6" s="91">
        <v>3</v>
      </c>
      <c r="E6" s="91" t="s">
        <v>549</v>
      </c>
      <c r="F6" s="91" t="s">
        <v>550</v>
      </c>
    </row>
    <row r="7" spans="1:6" ht="46.5" customHeight="1" x14ac:dyDescent="0.2">
      <c r="A7" s="784"/>
      <c r="B7" s="788"/>
      <c r="C7" s="90" t="s">
        <v>518</v>
      </c>
      <c r="D7" s="91">
        <v>4</v>
      </c>
      <c r="E7" s="91" t="s">
        <v>551</v>
      </c>
      <c r="F7" s="91" t="s">
        <v>519</v>
      </c>
    </row>
    <row r="8" spans="1:6" ht="46.5" customHeight="1" x14ac:dyDescent="0.2">
      <c r="A8" s="91" t="s">
        <v>520</v>
      </c>
      <c r="B8" s="90" t="s">
        <v>521</v>
      </c>
      <c r="C8" s="90" t="s">
        <v>522</v>
      </c>
      <c r="D8" s="91" t="s">
        <v>523</v>
      </c>
      <c r="E8" s="91" t="s">
        <v>552</v>
      </c>
      <c r="F8" s="91" t="s">
        <v>553</v>
      </c>
    </row>
    <row r="9" spans="1:6" ht="46.5" customHeight="1" x14ac:dyDescent="0.2">
      <c r="A9" s="92"/>
      <c r="B9" s="93" t="s">
        <v>489</v>
      </c>
      <c r="C9" s="92"/>
      <c r="D9" s="92"/>
      <c r="E9" s="92"/>
      <c r="F9" s="93" t="s">
        <v>554</v>
      </c>
    </row>
    <row r="10" spans="1:6" ht="46.5" customHeight="1" x14ac:dyDescent="0.2">
      <c r="A10" s="789" t="s">
        <v>524</v>
      </c>
      <c r="B10" s="789"/>
      <c r="C10" s="789"/>
      <c r="D10" s="789"/>
      <c r="E10" s="789"/>
      <c r="F10" s="789"/>
    </row>
    <row r="11" spans="1:6" ht="46.5" customHeight="1" x14ac:dyDescent="0.2">
      <c r="A11" s="91">
        <v>1</v>
      </c>
      <c r="B11" s="90" t="s">
        <v>525</v>
      </c>
      <c r="C11" s="91">
        <v>1</v>
      </c>
      <c r="D11" s="91">
        <v>5</v>
      </c>
      <c r="E11" s="91" t="s">
        <v>555</v>
      </c>
      <c r="F11" s="91" t="s">
        <v>556</v>
      </c>
    </row>
    <row r="12" spans="1:6" ht="46.5" customHeight="1" x14ac:dyDescent="0.2">
      <c r="A12" s="91">
        <v>2</v>
      </c>
      <c r="B12" s="90" t="s">
        <v>526</v>
      </c>
      <c r="C12" s="91">
        <v>1</v>
      </c>
      <c r="D12" s="91">
        <v>5</v>
      </c>
      <c r="E12" s="91" t="s">
        <v>527</v>
      </c>
      <c r="F12" s="91" t="s">
        <v>528</v>
      </c>
    </row>
    <row r="13" spans="1:6" ht="46.5" customHeight="1" x14ac:dyDescent="0.2">
      <c r="A13" s="91">
        <v>2</v>
      </c>
      <c r="B13" s="90" t="s">
        <v>529</v>
      </c>
      <c r="C13" s="91">
        <v>1</v>
      </c>
      <c r="D13" s="91">
        <v>5</v>
      </c>
      <c r="E13" s="91" t="s">
        <v>557</v>
      </c>
      <c r="F13" s="91" t="s">
        <v>558</v>
      </c>
    </row>
    <row r="14" spans="1:6" ht="46.5" customHeight="1" x14ac:dyDescent="0.2">
      <c r="A14" s="92"/>
      <c r="B14" s="94" t="s">
        <v>530</v>
      </c>
      <c r="C14" s="92"/>
      <c r="D14" s="92"/>
      <c r="E14" s="92"/>
      <c r="F14" s="93" t="s">
        <v>545</v>
      </c>
    </row>
    <row r="15" spans="1:6" ht="46.5" customHeight="1" x14ac:dyDescent="0.2">
      <c r="A15" s="789" t="s">
        <v>531</v>
      </c>
      <c r="B15" s="789"/>
      <c r="C15" s="789"/>
      <c r="D15" s="789"/>
      <c r="E15" s="789"/>
      <c r="F15" s="789"/>
    </row>
    <row r="16" spans="1:6" ht="46.5" customHeight="1" x14ac:dyDescent="0.2">
      <c r="A16" s="91">
        <v>1</v>
      </c>
      <c r="B16" s="90" t="s">
        <v>532</v>
      </c>
      <c r="C16" s="91" t="s">
        <v>533</v>
      </c>
      <c r="D16" s="91">
        <v>38</v>
      </c>
      <c r="E16" s="91" t="s">
        <v>557</v>
      </c>
      <c r="F16" s="91" t="s">
        <v>559</v>
      </c>
    </row>
    <row r="17" spans="1:6" ht="46.5" customHeight="1" x14ac:dyDescent="0.2">
      <c r="A17" s="783"/>
      <c r="B17" s="90" t="s">
        <v>534</v>
      </c>
      <c r="C17" s="784" t="s">
        <v>536</v>
      </c>
      <c r="D17" s="784" t="s">
        <v>537</v>
      </c>
      <c r="E17" s="784" t="s">
        <v>560</v>
      </c>
      <c r="F17" s="784" t="s">
        <v>561</v>
      </c>
    </row>
    <row r="18" spans="1:6" ht="46.5" customHeight="1" x14ac:dyDescent="0.2">
      <c r="A18" s="783"/>
      <c r="B18" s="90" t="s">
        <v>535</v>
      </c>
      <c r="C18" s="784"/>
      <c r="D18" s="784"/>
      <c r="E18" s="784"/>
      <c r="F18" s="784"/>
    </row>
    <row r="19" spans="1:6" ht="46.5" customHeight="1" x14ac:dyDescent="0.2">
      <c r="A19" s="783"/>
      <c r="B19" s="90" t="s">
        <v>538</v>
      </c>
      <c r="C19" s="784" t="s">
        <v>539</v>
      </c>
      <c r="D19" s="784" t="s">
        <v>540</v>
      </c>
      <c r="E19" s="784" t="s">
        <v>562</v>
      </c>
      <c r="F19" s="784" t="s">
        <v>563</v>
      </c>
    </row>
    <row r="20" spans="1:6" ht="46.5" customHeight="1" x14ac:dyDescent="0.2">
      <c r="A20" s="783"/>
      <c r="B20" s="90" t="s">
        <v>564</v>
      </c>
      <c r="C20" s="784"/>
      <c r="D20" s="784"/>
      <c r="E20" s="784"/>
      <c r="F20" s="784"/>
    </row>
    <row r="21" spans="1:6" ht="46.5" customHeight="1" x14ac:dyDescent="0.2">
      <c r="A21" s="95"/>
      <c r="B21" s="90" t="s">
        <v>541</v>
      </c>
      <c r="C21" s="91" t="s">
        <v>539</v>
      </c>
      <c r="D21" s="91" t="s">
        <v>542</v>
      </c>
      <c r="E21" s="91" t="s">
        <v>543</v>
      </c>
      <c r="F21" s="91" t="s">
        <v>544</v>
      </c>
    </row>
    <row r="22" spans="1:6" ht="46.5" customHeight="1" x14ac:dyDescent="0.2">
      <c r="A22" s="92"/>
      <c r="B22" s="94" t="s">
        <v>530</v>
      </c>
      <c r="C22" s="92"/>
      <c r="D22" s="92"/>
      <c r="E22" s="92"/>
      <c r="F22" s="93" t="s">
        <v>546</v>
      </c>
    </row>
    <row r="23" spans="1:6" x14ac:dyDescent="0.2">
      <c r="F23" s="33">
        <v>25700</v>
      </c>
    </row>
    <row r="24" spans="1:6" x14ac:dyDescent="0.2">
      <c r="F24" s="33">
        <v>1500</v>
      </c>
    </row>
    <row r="25" spans="1:6" x14ac:dyDescent="0.2">
      <c r="F25" s="33">
        <f>SUM(F23:F24)</f>
        <v>27200</v>
      </c>
    </row>
  </sheetData>
  <mergeCells count="16">
    <mergeCell ref="A19:A20"/>
    <mergeCell ref="C19:C20"/>
    <mergeCell ref="D19:D20"/>
    <mergeCell ref="E19:E20"/>
    <mergeCell ref="F19:F20"/>
    <mergeCell ref="A2:F2"/>
    <mergeCell ref="A17:A18"/>
    <mergeCell ref="C17:C18"/>
    <mergeCell ref="D17:D18"/>
    <mergeCell ref="E17:E18"/>
    <mergeCell ref="F17:F18"/>
    <mergeCell ref="A4:F4"/>
    <mergeCell ref="A5:A7"/>
    <mergeCell ref="B5:B7"/>
    <mergeCell ref="A10:F10"/>
    <mergeCell ref="A15:F1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45" workbookViewId="0">
      <selection activeCell="K8" sqref="K8"/>
    </sheetView>
  </sheetViews>
  <sheetFormatPr defaultRowHeight="14.25" x14ac:dyDescent="0.2"/>
  <cols>
    <col min="1" max="1" width="4.28515625" style="224" customWidth="1"/>
    <col min="2" max="2" width="17.28515625" style="224" customWidth="1"/>
    <col min="3" max="3" width="15.140625" style="224" customWidth="1"/>
    <col min="4" max="4" width="14.7109375" style="224" customWidth="1"/>
    <col min="5" max="5" width="15.5703125" style="256" customWidth="1"/>
    <col min="6" max="6" width="14.85546875" style="256" customWidth="1"/>
    <col min="7" max="16384" width="9.140625" style="224"/>
  </cols>
  <sheetData>
    <row r="1" spans="1:6" ht="33" customHeight="1" x14ac:dyDescent="0.2">
      <c r="A1" s="791" t="s">
        <v>582</v>
      </c>
      <c r="B1" s="791"/>
      <c r="C1" s="791"/>
      <c r="D1" s="791"/>
      <c r="E1" s="791"/>
      <c r="F1" s="791"/>
    </row>
    <row r="2" spans="1:6" ht="15" x14ac:dyDescent="0.2">
      <c r="A2" s="106" t="s">
        <v>846</v>
      </c>
      <c r="B2" s="20"/>
      <c r="C2" s="20"/>
      <c r="D2" s="20"/>
      <c r="E2" s="107"/>
      <c r="F2" s="107"/>
    </row>
    <row r="3" spans="1:6" ht="28.5" x14ac:dyDescent="0.2">
      <c r="A3" s="223" t="s">
        <v>1</v>
      </c>
      <c r="B3" s="223" t="s">
        <v>382</v>
      </c>
      <c r="C3" s="108" t="s">
        <v>451</v>
      </c>
      <c r="D3" s="223" t="s">
        <v>359</v>
      </c>
      <c r="E3" s="109" t="s">
        <v>168</v>
      </c>
      <c r="F3" s="109" t="s">
        <v>197</v>
      </c>
    </row>
    <row r="4" spans="1:6" x14ac:dyDescent="0.2">
      <c r="A4" s="221">
        <v>1</v>
      </c>
      <c r="B4" s="17" t="s">
        <v>583</v>
      </c>
      <c r="C4" s="221" t="s">
        <v>584</v>
      </c>
      <c r="D4" s="221" t="s">
        <v>585</v>
      </c>
      <c r="E4" s="109">
        <v>23000</v>
      </c>
      <c r="F4" s="109">
        <v>92000</v>
      </c>
    </row>
    <row r="5" spans="1:6" x14ac:dyDescent="0.2">
      <c r="A5" s="221">
        <v>2</v>
      </c>
      <c r="B5" s="17" t="s">
        <v>586</v>
      </c>
      <c r="C5" s="221" t="s">
        <v>587</v>
      </c>
      <c r="D5" s="221" t="s">
        <v>588</v>
      </c>
      <c r="E5" s="109">
        <v>35000</v>
      </c>
      <c r="F5" s="109">
        <v>490000</v>
      </c>
    </row>
    <row r="6" spans="1:6" x14ac:dyDescent="0.2">
      <c r="A6" s="221">
        <v>3</v>
      </c>
      <c r="B6" s="17" t="s">
        <v>589</v>
      </c>
      <c r="C6" s="221" t="s">
        <v>590</v>
      </c>
      <c r="D6" s="221" t="s">
        <v>588</v>
      </c>
      <c r="E6" s="109">
        <v>14000</v>
      </c>
      <c r="F6" s="109">
        <v>196000</v>
      </c>
    </row>
    <row r="7" spans="1:6" x14ac:dyDescent="0.2">
      <c r="A7" s="221">
        <v>4</v>
      </c>
      <c r="B7" s="17" t="s">
        <v>591</v>
      </c>
      <c r="C7" s="221"/>
      <c r="D7" s="221">
        <v>2</v>
      </c>
      <c r="E7" s="109">
        <v>50000</v>
      </c>
      <c r="F7" s="109">
        <v>100000</v>
      </c>
    </row>
    <row r="8" spans="1:6" x14ac:dyDescent="0.2">
      <c r="A8" s="790" t="s">
        <v>187</v>
      </c>
      <c r="B8" s="790"/>
      <c r="C8" s="790"/>
      <c r="D8" s="790"/>
      <c r="E8" s="790"/>
      <c r="F8" s="109">
        <f>SUM(F4:F7)</f>
        <v>878000</v>
      </c>
    </row>
    <row r="9" spans="1:6" x14ac:dyDescent="0.2">
      <c r="A9" s="255"/>
    </row>
    <row r="10" spans="1:6" ht="15" x14ac:dyDescent="0.2">
      <c r="A10" s="106" t="s">
        <v>847</v>
      </c>
      <c r="B10" s="20"/>
      <c r="C10" s="20"/>
      <c r="D10" s="20"/>
      <c r="E10" s="107"/>
      <c r="F10" s="107"/>
    </row>
    <row r="11" spans="1:6" ht="28.5" x14ac:dyDescent="0.2">
      <c r="A11" s="223" t="s">
        <v>1</v>
      </c>
      <c r="B11" s="223" t="s">
        <v>382</v>
      </c>
      <c r="C11" s="108" t="s">
        <v>451</v>
      </c>
      <c r="D11" s="223" t="s">
        <v>359</v>
      </c>
      <c r="E11" s="109" t="s">
        <v>168</v>
      </c>
      <c r="F11" s="109" t="s">
        <v>197</v>
      </c>
    </row>
    <row r="12" spans="1:6" x14ac:dyDescent="0.2">
      <c r="A12" s="221">
        <v>1</v>
      </c>
      <c r="B12" s="17" t="s">
        <v>583</v>
      </c>
      <c r="C12" s="221" t="s">
        <v>584</v>
      </c>
      <c r="D12" s="221" t="s">
        <v>585</v>
      </c>
      <c r="E12" s="109">
        <v>226640</v>
      </c>
      <c r="F12" s="110">
        <f>4*E12</f>
        <v>906560</v>
      </c>
    </row>
    <row r="13" spans="1:6" x14ac:dyDescent="0.2">
      <c r="A13" s="221">
        <v>2</v>
      </c>
      <c r="B13" s="17" t="s">
        <v>586</v>
      </c>
      <c r="C13" s="221" t="s">
        <v>587</v>
      </c>
      <c r="D13" s="221" t="s">
        <v>592</v>
      </c>
      <c r="E13" s="109">
        <v>35000</v>
      </c>
      <c r="F13" s="110">
        <v>560000</v>
      </c>
    </row>
    <row r="14" spans="1:6" x14ac:dyDescent="0.2">
      <c r="A14" s="221">
        <v>3</v>
      </c>
      <c r="B14" s="17" t="s">
        <v>589</v>
      </c>
      <c r="C14" s="221" t="s">
        <v>590</v>
      </c>
      <c r="D14" s="221" t="s">
        <v>592</v>
      </c>
      <c r="E14" s="109">
        <v>14000</v>
      </c>
      <c r="F14" s="110">
        <v>224000</v>
      </c>
    </row>
    <row r="15" spans="1:6" x14ac:dyDescent="0.2">
      <c r="A15" s="221">
        <v>4</v>
      </c>
      <c r="B15" s="17" t="s">
        <v>591</v>
      </c>
      <c r="C15" s="221" t="s">
        <v>593</v>
      </c>
      <c r="D15" s="221" t="s">
        <v>594</v>
      </c>
      <c r="E15" s="109">
        <v>8000</v>
      </c>
      <c r="F15" s="109">
        <v>800000</v>
      </c>
    </row>
    <row r="16" spans="1:6" x14ac:dyDescent="0.2">
      <c r="A16" s="790" t="s">
        <v>187</v>
      </c>
      <c r="B16" s="790"/>
      <c r="C16" s="790"/>
      <c r="D16" s="790"/>
      <c r="E16" s="790"/>
      <c r="F16" s="109">
        <f>SUM(F12:F15)</f>
        <v>2490560</v>
      </c>
    </row>
    <row r="17" spans="1:6" x14ac:dyDescent="0.2">
      <c r="A17" s="255"/>
    </row>
    <row r="18" spans="1:6" ht="15" x14ac:dyDescent="0.2">
      <c r="A18" s="106" t="s">
        <v>848</v>
      </c>
      <c r="B18" s="20"/>
      <c r="C18" s="20"/>
      <c r="D18" s="20"/>
      <c r="E18" s="107"/>
      <c r="F18" s="107"/>
    </row>
    <row r="19" spans="1:6" ht="28.5" x14ac:dyDescent="0.2">
      <c r="A19" s="223" t="s">
        <v>1</v>
      </c>
      <c r="B19" s="223" t="s">
        <v>382</v>
      </c>
      <c r="C19" s="108" t="s">
        <v>451</v>
      </c>
      <c r="D19" s="223" t="s">
        <v>359</v>
      </c>
      <c r="E19" s="109" t="s">
        <v>168</v>
      </c>
      <c r="F19" s="109" t="s">
        <v>197</v>
      </c>
    </row>
    <row r="20" spans="1:6" x14ac:dyDescent="0.2">
      <c r="A20" s="221">
        <v>1</v>
      </c>
      <c r="B20" s="17" t="s">
        <v>583</v>
      </c>
      <c r="C20" s="221" t="s">
        <v>584</v>
      </c>
      <c r="D20" s="221" t="s">
        <v>585</v>
      </c>
      <c r="E20" s="109">
        <v>27000</v>
      </c>
      <c r="F20" s="110">
        <v>108000</v>
      </c>
    </row>
    <row r="21" spans="1:6" x14ac:dyDescent="0.2">
      <c r="A21" s="221">
        <v>2</v>
      </c>
      <c r="B21" s="17" t="s">
        <v>586</v>
      </c>
      <c r="C21" s="221" t="s">
        <v>587</v>
      </c>
      <c r="D21" s="221" t="s">
        <v>592</v>
      </c>
      <c r="E21" s="109">
        <v>35000</v>
      </c>
      <c r="F21" s="110">
        <v>560000</v>
      </c>
    </row>
    <row r="22" spans="1:6" x14ac:dyDescent="0.2">
      <c r="A22" s="221">
        <v>3</v>
      </c>
      <c r="B22" s="17" t="s">
        <v>589</v>
      </c>
      <c r="C22" s="221" t="s">
        <v>590</v>
      </c>
      <c r="D22" s="221" t="s">
        <v>592</v>
      </c>
      <c r="E22" s="109">
        <v>14000</v>
      </c>
      <c r="F22" s="110">
        <v>224000</v>
      </c>
    </row>
    <row r="23" spans="1:6" x14ac:dyDescent="0.2">
      <c r="A23" s="221">
        <v>4</v>
      </c>
      <c r="B23" s="17" t="s">
        <v>591</v>
      </c>
      <c r="C23" s="221"/>
      <c r="D23" s="221">
        <v>2</v>
      </c>
      <c r="E23" s="109">
        <v>50000</v>
      </c>
      <c r="F23" s="109">
        <v>100000</v>
      </c>
    </row>
    <row r="24" spans="1:6" x14ac:dyDescent="0.2">
      <c r="A24" s="790" t="s">
        <v>187</v>
      </c>
      <c r="B24" s="790"/>
      <c r="C24" s="790"/>
      <c r="D24" s="790"/>
      <c r="E24" s="790"/>
      <c r="F24" s="110">
        <f>SUM(F20:F23)</f>
        <v>992000</v>
      </c>
    </row>
    <row r="25" spans="1:6" x14ac:dyDescent="0.2">
      <c r="A25" s="255"/>
    </row>
    <row r="26" spans="1:6" ht="15" x14ac:dyDescent="0.2">
      <c r="A26" s="106" t="s">
        <v>849</v>
      </c>
      <c r="B26" s="20"/>
      <c r="C26" s="20"/>
      <c r="D26" s="20"/>
      <c r="E26" s="107"/>
      <c r="F26" s="107"/>
    </row>
    <row r="27" spans="1:6" ht="28.5" x14ac:dyDescent="0.2">
      <c r="A27" s="223" t="s">
        <v>1</v>
      </c>
      <c r="B27" s="223" t="s">
        <v>382</v>
      </c>
      <c r="C27" s="108" t="s">
        <v>451</v>
      </c>
      <c r="D27" s="223" t="s">
        <v>359</v>
      </c>
      <c r="E27" s="109" t="s">
        <v>168</v>
      </c>
      <c r="F27" s="109" t="s">
        <v>197</v>
      </c>
    </row>
    <row r="28" spans="1:6" x14ac:dyDescent="0.2">
      <c r="A28" s="221">
        <v>1</v>
      </c>
      <c r="B28" s="17" t="s">
        <v>583</v>
      </c>
      <c r="C28" s="221" t="s">
        <v>584</v>
      </c>
      <c r="D28" s="221" t="s">
        <v>585</v>
      </c>
      <c r="E28" s="109">
        <v>16500</v>
      </c>
      <c r="F28" s="110">
        <v>66000</v>
      </c>
    </row>
    <row r="29" spans="1:6" x14ac:dyDescent="0.2">
      <c r="A29" s="221">
        <v>2</v>
      </c>
      <c r="B29" s="17" t="s">
        <v>586</v>
      </c>
      <c r="C29" s="221" t="s">
        <v>587</v>
      </c>
      <c r="D29" s="221" t="s">
        <v>595</v>
      </c>
      <c r="E29" s="109">
        <v>35000</v>
      </c>
      <c r="F29" s="110">
        <v>280000</v>
      </c>
    </row>
    <row r="30" spans="1:6" x14ac:dyDescent="0.2">
      <c r="A30" s="221">
        <v>3</v>
      </c>
      <c r="B30" s="17" t="s">
        <v>589</v>
      </c>
      <c r="C30" s="221" t="s">
        <v>590</v>
      </c>
      <c r="D30" s="221" t="s">
        <v>595</v>
      </c>
      <c r="E30" s="109">
        <v>14000</v>
      </c>
      <c r="F30" s="110">
        <v>112000</v>
      </c>
    </row>
    <row r="31" spans="1:6" x14ac:dyDescent="0.2">
      <c r="A31" s="221">
        <v>4</v>
      </c>
      <c r="B31" s="17" t="s">
        <v>591</v>
      </c>
      <c r="C31" s="221"/>
      <c r="D31" s="221">
        <v>2</v>
      </c>
      <c r="E31" s="109">
        <v>50000</v>
      </c>
      <c r="F31" s="109">
        <v>100000</v>
      </c>
    </row>
    <row r="32" spans="1:6" x14ac:dyDescent="0.2">
      <c r="A32" s="790" t="s">
        <v>187</v>
      </c>
      <c r="B32" s="790"/>
      <c r="C32" s="790"/>
      <c r="D32" s="790"/>
      <c r="E32" s="790"/>
      <c r="F32" s="110">
        <f>SUM(F28:F31)</f>
        <v>558000</v>
      </c>
    </row>
    <row r="33" spans="1:6" x14ac:dyDescent="0.2">
      <c r="A33" s="255"/>
    </row>
    <row r="34" spans="1:6" ht="15" x14ac:dyDescent="0.2">
      <c r="A34" s="106" t="s">
        <v>850</v>
      </c>
      <c r="B34" s="20"/>
      <c r="C34" s="20"/>
      <c r="D34" s="20"/>
      <c r="E34" s="107"/>
      <c r="F34" s="107"/>
    </row>
    <row r="35" spans="1:6" ht="28.5" x14ac:dyDescent="0.2">
      <c r="A35" s="223" t="s">
        <v>1</v>
      </c>
      <c r="B35" s="223" t="s">
        <v>382</v>
      </c>
      <c r="C35" s="108" t="s">
        <v>451</v>
      </c>
      <c r="D35" s="223" t="s">
        <v>359</v>
      </c>
      <c r="E35" s="109" t="s">
        <v>168</v>
      </c>
      <c r="F35" s="109" t="s">
        <v>197</v>
      </c>
    </row>
    <row r="36" spans="1:6" x14ac:dyDescent="0.2">
      <c r="A36" s="221">
        <v>1</v>
      </c>
      <c r="B36" s="17" t="s">
        <v>583</v>
      </c>
      <c r="C36" s="221" t="s">
        <v>584</v>
      </c>
      <c r="D36" s="221" t="s">
        <v>585</v>
      </c>
      <c r="E36" s="109">
        <v>6500</v>
      </c>
      <c r="F36" s="110">
        <v>26000</v>
      </c>
    </row>
    <row r="37" spans="1:6" x14ac:dyDescent="0.2">
      <c r="A37" s="221">
        <v>2</v>
      </c>
      <c r="B37" s="17" t="s">
        <v>586</v>
      </c>
      <c r="C37" s="221" t="s">
        <v>587</v>
      </c>
      <c r="D37" s="221" t="s">
        <v>596</v>
      </c>
      <c r="E37" s="109">
        <v>35000</v>
      </c>
      <c r="F37" s="110">
        <v>350000</v>
      </c>
    </row>
    <row r="38" spans="1:6" x14ac:dyDescent="0.2">
      <c r="A38" s="221">
        <v>3</v>
      </c>
      <c r="B38" s="17" t="s">
        <v>589</v>
      </c>
      <c r="C38" s="221" t="s">
        <v>590</v>
      </c>
      <c r="D38" s="221" t="s">
        <v>596</v>
      </c>
      <c r="E38" s="109">
        <v>14000</v>
      </c>
      <c r="F38" s="110">
        <v>140000</v>
      </c>
    </row>
    <row r="39" spans="1:6" x14ac:dyDescent="0.2">
      <c r="A39" s="221">
        <v>4</v>
      </c>
      <c r="B39" s="17" t="s">
        <v>591</v>
      </c>
      <c r="C39" s="221"/>
      <c r="D39" s="221">
        <v>2</v>
      </c>
      <c r="E39" s="109">
        <v>50000</v>
      </c>
      <c r="F39" s="109">
        <v>100000</v>
      </c>
    </row>
    <row r="40" spans="1:6" x14ac:dyDescent="0.2">
      <c r="A40" s="790" t="s">
        <v>187</v>
      </c>
      <c r="B40" s="790"/>
      <c r="C40" s="790"/>
      <c r="D40" s="790"/>
      <c r="E40" s="790"/>
      <c r="F40" s="110">
        <f>SUM(F36:F39)</f>
        <v>616000</v>
      </c>
    </row>
    <row r="41" spans="1:6" x14ac:dyDescent="0.2">
      <c r="A41" s="255"/>
    </row>
    <row r="42" spans="1:6" ht="15" x14ac:dyDescent="0.2">
      <c r="A42" s="106" t="s">
        <v>851</v>
      </c>
      <c r="B42" s="20"/>
      <c r="C42" s="20"/>
      <c r="D42" s="20"/>
      <c r="E42" s="107"/>
      <c r="F42" s="107"/>
    </row>
    <row r="43" spans="1:6" ht="28.5" x14ac:dyDescent="0.2">
      <c r="A43" s="223" t="s">
        <v>1</v>
      </c>
      <c r="B43" s="223" t="s">
        <v>382</v>
      </c>
      <c r="C43" s="108" t="s">
        <v>451</v>
      </c>
      <c r="D43" s="223" t="s">
        <v>359</v>
      </c>
      <c r="E43" s="109" t="s">
        <v>168</v>
      </c>
      <c r="F43" s="109" t="s">
        <v>197</v>
      </c>
    </row>
    <row r="44" spans="1:6" x14ac:dyDescent="0.2">
      <c r="A44" s="221">
        <v>1</v>
      </c>
      <c r="B44" s="17" t="s">
        <v>583</v>
      </c>
      <c r="C44" s="221" t="s">
        <v>584</v>
      </c>
      <c r="D44" s="221" t="s">
        <v>585</v>
      </c>
      <c r="E44" s="109">
        <v>174510</v>
      </c>
      <c r="F44" s="110">
        <f>4*E44</f>
        <v>698040</v>
      </c>
    </row>
    <row r="45" spans="1:6" x14ac:dyDescent="0.2">
      <c r="A45" s="221">
        <v>2</v>
      </c>
      <c r="B45" s="17" t="s">
        <v>586</v>
      </c>
      <c r="C45" s="221" t="s">
        <v>587</v>
      </c>
      <c r="D45" s="221" t="s">
        <v>597</v>
      </c>
      <c r="E45" s="109">
        <v>35000</v>
      </c>
      <c r="F45" s="110">
        <v>420000</v>
      </c>
    </row>
    <row r="46" spans="1:6" x14ac:dyDescent="0.2">
      <c r="A46" s="221">
        <v>3</v>
      </c>
      <c r="B46" s="17" t="s">
        <v>589</v>
      </c>
      <c r="C46" s="221" t="s">
        <v>590</v>
      </c>
      <c r="D46" s="221" t="s">
        <v>597</v>
      </c>
      <c r="E46" s="109">
        <v>14000</v>
      </c>
      <c r="F46" s="110">
        <v>168000</v>
      </c>
    </row>
    <row r="47" spans="1:6" x14ac:dyDescent="0.2">
      <c r="A47" s="221">
        <v>4</v>
      </c>
      <c r="B47" s="17" t="s">
        <v>591</v>
      </c>
      <c r="C47" s="221" t="s">
        <v>598</v>
      </c>
      <c r="D47" s="221" t="s">
        <v>594</v>
      </c>
      <c r="E47" s="109">
        <v>8000</v>
      </c>
      <c r="F47" s="109">
        <v>800000</v>
      </c>
    </row>
    <row r="48" spans="1:6" x14ac:dyDescent="0.2">
      <c r="A48" s="790" t="s">
        <v>187</v>
      </c>
      <c r="B48" s="790"/>
      <c r="C48" s="790"/>
      <c r="D48" s="790"/>
      <c r="E48" s="790"/>
      <c r="F48" s="110">
        <f>SUM(F44:F47)</f>
        <v>2086040</v>
      </c>
    </row>
    <row r="49" spans="1:6" x14ac:dyDescent="0.2">
      <c r="A49" s="257"/>
    </row>
    <row r="50" spans="1:6" ht="15" x14ac:dyDescent="0.2">
      <c r="A50" s="106" t="s">
        <v>852</v>
      </c>
      <c r="B50" s="20"/>
      <c r="C50" s="20"/>
      <c r="D50" s="20"/>
      <c r="E50" s="107"/>
      <c r="F50" s="107"/>
    </row>
    <row r="51" spans="1:6" ht="28.5" x14ac:dyDescent="0.2">
      <c r="A51" s="223" t="s">
        <v>1</v>
      </c>
      <c r="B51" s="223" t="s">
        <v>382</v>
      </c>
      <c r="C51" s="108" t="s">
        <v>451</v>
      </c>
      <c r="D51" s="223" t="s">
        <v>359</v>
      </c>
      <c r="E51" s="109" t="s">
        <v>168</v>
      </c>
      <c r="F51" s="109" t="s">
        <v>197</v>
      </c>
    </row>
    <row r="52" spans="1:6" x14ac:dyDescent="0.2">
      <c r="A52" s="221">
        <v>1</v>
      </c>
      <c r="B52" s="17" t="s">
        <v>583</v>
      </c>
      <c r="C52" s="221" t="s">
        <v>584</v>
      </c>
      <c r="D52" s="221" t="s">
        <v>585</v>
      </c>
      <c r="E52" s="109">
        <v>15700</v>
      </c>
      <c r="F52" s="110">
        <v>62800</v>
      </c>
    </row>
    <row r="53" spans="1:6" x14ac:dyDescent="0.2">
      <c r="A53" s="221">
        <v>2</v>
      </c>
      <c r="B53" s="17" t="s">
        <v>586</v>
      </c>
      <c r="C53" s="221" t="s">
        <v>587</v>
      </c>
      <c r="D53" s="221" t="s">
        <v>599</v>
      </c>
      <c r="E53" s="109">
        <v>35000</v>
      </c>
      <c r="F53" s="110">
        <v>630000</v>
      </c>
    </row>
    <row r="54" spans="1:6" x14ac:dyDescent="0.2">
      <c r="A54" s="221">
        <v>3</v>
      </c>
      <c r="B54" s="17" t="s">
        <v>589</v>
      </c>
      <c r="C54" s="221" t="s">
        <v>590</v>
      </c>
      <c r="D54" s="221" t="s">
        <v>599</v>
      </c>
      <c r="E54" s="109">
        <v>16000</v>
      </c>
      <c r="F54" s="110">
        <v>288000</v>
      </c>
    </row>
    <row r="55" spans="1:6" x14ac:dyDescent="0.2">
      <c r="A55" s="221">
        <v>4</v>
      </c>
      <c r="B55" s="17" t="s">
        <v>591</v>
      </c>
      <c r="C55" s="221"/>
      <c r="D55" s="221">
        <v>2</v>
      </c>
      <c r="E55" s="109">
        <v>50000</v>
      </c>
      <c r="F55" s="109">
        <v>100000</v>
      </c>
    </row>
    <row r="56" spans="1:6" x14ac:dyDescent="0.2">
      <c r="A56" s="790" t="s">
        <v>187</v>
      </c>
      <c r="B56" s="790"/>
      <c r="C56" s="790"/>
      <c r="D56" s="790"/>
      <c r="E56" s="790"/>
      <c r="F56" s="110">
        <f>SUM(F52:F55)</f>
        <v>1080800</v>
      </c>
    </row>
    <row r="57" spans="1:6" x14ac:dyDescent="0.2">
      <c r="A57" s="255"/>
    </row>
    <row r="58" spans="1:6" ht="15" x14ac:dyDescent="0.2">
      <c r="A58" s="106" t="s">
        <v>853</v>
      </c>
      <c r="B58" s="20"/>
      <c r="C58" s="20"/>
      <c r="D58" s="20"/>
      <c r="E58" s="107"/>
      <c r="F58" s="107"/>
    </row>
    <row r="59" spans="1:6" ht="28.5" x14ac:dyDescent="0.2">
      <c r="A59" s="223" t="s">
        <v>1</v>
      </c>
      <c r="B59" s="223" t="s">
        <v>382</v>
      </c>
      <c r="C59" s="108" t="s">
        <v>451</v>
      </c>
      <c r="D59" s="223" t="s">
        <v>359</v>
      </c>
      <c r="E59" s="109" t="s">
        <v>168</v>
      </c>
      <c r="F59" s="109" t="s">
        <v>197</v>
      </c>
    </row>
    <row r="60" spans="1:6" x14ac:dyDescent="0.2">
      <c r="A60" s="221">
        <v>1</v>
      </c>
      <c r="B60" s="17" t="s">
        <v>583</v>
      </c>
      <c r="C60" s="221" t="s">
        <v>584</v>
      </c>
      <c r="D60" s="221" t="s">
        <v>585</v>
      </c>
      <c r="E60" s="109">
        <v>155650</v>
      </c>
      <c r="F60" s="110">
        <f>4*E60</f>
        <v>622600</v>
      </c>
    </row>
    <row r="61" spans="1:6" x14ac:dyDescent="0.2">
      <c r="A61" s="221">
        <v>2</v>
      </c>
      <c r="B61" s="17" t="s">
        <v>586</v>
      </c>
      <c r="C61" s="221" t="s">
        <v>587</v>
      </c>
      <c r="D61" s="221" t="s">
        <v>597</v>
      </c>
      <c r="E61" s="109">
        <v>35000</v>
      </c>
      <c r="F61" s="110">
        <v>420000</v>
      </c>
    </row>
    <row r="62" spans="1:6" x14ac:dyDescent="0.2">
      <c r="A62" s="221">
        <v>3</v>
      </c>
      <c r="B62" s="17" t="s">
        <v>589</v>
      </c>
      <c r="C62" s="221" t="s">
        <v>590</v>
      </c>
      <c r="D62" s="221" t="s">
        <v>597</v>
      </c>
      <c r="E62" s="109">
        <v>14000</v>
      </c>
      <c r="F62" s="110">
        <v>168000</v>
      </c>
    </row>
    <row r="63" spans="1:6" x14ac:dyDescent="0.2">
      <c r="A63" s="221">
        <v>4</v>
      </c>
      <c r="B63" s="17" t="s">
        <v>591</v>
      </c>
      <c r="C63" s="221" t="s">
        <v>593</v>
      </c>
      <c r="D63" s="221" t="s">
        <v>594</v>
      </c>
      <c r="E63" s="109">
        <v>8000</v>
      </c>
      <c r="F63" s="109">
        <v>800000</v>
      </c>
    </row>
    <row r="64" spans="1:6" x14ac:dyDescent="0.2">
      <c r="A64" s="790" t="s">
        <v>187</v>
      </c>
      <c r="B64" s="790"/>
      <c r="C64" s="790"/>
      <c r="D64" s="790"/>
      <c r="E64" s="790"/>
      <c r="F64" s="110">
        <f>SUM(F60:F63)</f>
        <v>2010600</v>
      </c>
    </row>
    <row r="65" spans="1:6" x14ac:dyDescent="0.2">
      <c r="A65" s="255"/>
    </row>
    <row r="66" spans="1:6" ht="15" x14ac:dyDescent="0.2">
      <c r="A66" s="106" t="s">
        <v>854</v>
      </c>
      <c r="B66" s="20"/>
      <c r="C66" s="20"/>
      <c r="D66" s="20"/>
      <c r="E66" s="107"/>
      <c r="F66" s="107"/>
    </row>
    <row r="67" spans="1:6" ht="28.5" x14ac:dyDescent="0.2">
      <c r="A67" s="223" t="s">
        <v>1</v>
      </c>
      <c r="B67" s="223" t="s">
        <v>382</v>
      </c>
      <c r="C67" s="108" t="s">
        <v>451</v>
      </c>
      <c r="D67" s="223" t="s">
        <v>359</v>
      </c>
      <c r="E67" s="109" t="s">
        <v>168</v>
      </c>
      <c r="F67" s="109" t="s">
        <v>197</v>
      </c>
    </row>
    <row r="68" spans="1:6" x14ac:dyDescent="0.2">
      <c r="A68" s="221">
        <v>1</v>
      </c>
      <c r="B68" s="17" t="s">
        <v>583</v>
      </c>
      <c r="C68" s="221" t="s">
        <v>584</v>
      </c>
      <c r="D68" s="221" t="s">
        <v>585</v>
      </c>
      <c r="E68" s="109">
        <v>28700</v>
      </c>
      <c r="F68" s="110">
        <v>114800</v>
      </c>
    </row>
    <row r="69" spans="1:6" x14ac:dyDescent="0.2">
      <c r="A69" s="221">
        <v>2</v>
      </c>
      <c r="B69" s="17" t="s">
        <v>586</v>
      </c>
      <c r="C69" s="221" t="s">
        <v>587</v>
      </c>
      <c r="D69" s="221" t="s">
        <v>588</v>
      </c>
      <c r="E69" s="109">
        <v>35000</v>
      </c>
      <c r="F69" s="110">
        <v>490000</v>
      </c>
    </row>
    <row r="70" spans="1:6" x14ac:dyDescent="0.2">
      <c r="A70" s="221">
        <v>3</v>
      </c>
      <c r="B70" s="17" t="s">
        <v>589</v>
      </c>
      <c r="C70" s="221" t="s">
        <v>590</v>
      </c>
      <c r="D70" s="221" t="s">
        <v>588</v>
      </c>
      <c r="E70" s="109">
        <v>14000</v>
      </c>
      <c r="F70" s="110">
        <v>196000</v>
      </c>
    </row>
    <row r="71" spans="1:6" x14ac:dyDescent="0.2">
      <c r="A71" s="221">
        <v>4</v>
      </c>
      <c r="B71" s="17" t="s">
        <v>591</v>
      </c>
      <c r="C71" s="221"/>
      <c r="D71" s="221">
        <v>2</v>
      </c>
      <c r="E71" s="109">
        <v>50000</v>
      </c>
      <c r="F71" s="109">
        <v>100000</v>
      </c>
    </row>
    <row r="72" spans="1:6" x14ac:dyDescent="0.2">
      <c r="A72" s="790" t="s">
        <v>187</v>
      </c>
      <c r="B72" s="790"/>
      <c r="C72" s="790"/>
      <c r="D72" s="790"/>
      <c r="E72" s="790"/>
      <c r="F72" s="110">
        <f>SUM(F68:F71)</f>
        <v>900800</v>
      </c>
    </row>
    <row r="73" spans="1:6" x14ac:dyDescent="0.2">
      <c r="A73" s="255"/>
    </row>
    <row r="74" spans="1:6" ht="15" x14ac:dyDescent="0.2">
      <c r="A74" s="106" t="s">
        <v>855</v>
      </c>
      <c r="B74" s="20"/>
      <c r="C74" s="20"/>
      <c r="D74" s="20"/>
      <c r="E74" s="107"/>
      <c r="F74" s="107"/>
    </row>
    <row r="75" spans="1:6" ht="28.5" x14ac:dyDescent="0.2">
      <c r="A75" s="223" t="s">
        <v>1</v>
      </c>
      <c r="B75" s="223" t="s">
        <v>382</v>
      </c>
      <c r="C75" s="108" t="s">
        <v>451</v>
      </c>
      <c r="D75" s="223" t="s">
        <v>359</v>
      </c>
      <c r="E75" s="109" t="s">
        <v>168</v>
      </c>
      <c r="F75" s="109" t="s">
        <v>197</v>
      </c>
    </row>
    <row r="76" spans="1:6" x14ac:dyDescent="0.2">
      <c r="A76" s="221">
        <v>1</v>
      </c>
      <c r="B76" s="17" t="s">
        <v>583</v>
      </c>
      <c r="C76" s="221" t="s">
        <v>584</v>
      </c>
      <c r="D76" s="221" t="s">
        <v>585</v>
      </c>
      <c r="E76" s="109">
        <v>12000</v>
      </c>
      <c r="F76" s="110">
        <v>48000</v>
      </c>
    </row>
    <row r="77" spans="1:6" x14ac:dyDescent="0.2">
      <c r="A77" s="221">
        <v>2</v>
      </c>
      <c r="B77" s="17" t="s">
        <v>586</v>
      </c>
      <c r="C77" s="221" t="s">
        <v>587</v>
      </c>
      <c r="D77" s="221" t="s">
        <v>588</v>
      </c>
      <c r="E77" s="109">
        <v>35000</v>
      </c>
      <c r="F77" s="110">
        <v>490000</v>
      </c>
    </row>
    <row r="78" spans="1:6" x14ac:dyDescent="0.2">
      <c r="A78" s="221">
        <v>3</v>
      </c>
      <c r="B78" s="17" t="s">
        <v>589</v>
      </c>
      <c r="C78" s="221" t="s">
        <v>590</v>
      </c>
      <c r="D78" s="221" t="s">
        <v>588</v>
      </c>
      <c r="E78" s="109">
        <v>14000</v>
      </c>
      <c r="F78" s="110">
        <v>196000</v>
      </c>
    </row>
    <row r="79" spans="1:6" x14ac:dyDescent="0.2">
      <c r="A79" s="221">
        <v>4</v>
      </c>
      <c r="B79" s="17" t="s">
        <v>591</v>
      </c>
      <c r="C79" s="221"/>
      <c r="D79" s="221">
        <v>2</v>
      </c>
      <c r="E79" s="109">
        <v>50000</v>
      </c>
      <c r="F79" s="109">
        <v>100000</v>
      </c>
    </row>
    <row r="80" spans="1:6" x14ac:dyDescent="0.2">
      <c r="A80" s="790" t="s">
        <v>187</v>
      </c>
      <c r="B80" s="790"/>
      <c r="C80" s="790"/>
      <c r="D80" s="790"/>
      <c r="E80" s="790"/>
      <c r="F80" s="110">
        <f>SUM(F76:F79)</f>
        <v>834000</v>
      </c>
    </row>
    <row r="81" spans="1:6" x14ac:dyDescent="0.2">
      <c r="A81" s="255"/>
    </row>
    <row r="82" spans="1:6" ht="15" x14ac:dyDescent="0.2">
      <c r="A82" s="106" t="s">
        <v>856</v>
      </c>
      <c r="B82" s="20"/>
      <c r="C82" s="20"/>
      <c r="D82" s="20"/>
      <c r="E82" s="107"/>
      <c r="F82" s="107"/>
    </row>
    <row r="83" spans="1:6" ht="28.5" x14ac:dyDescent="0.2">
      <c r="A83" s="223" t="s">
        <v>1</v>
      </c>
      <c r="B83" s="223" t="s">
        <v>382</v>
      </c>
      <c r="C83" s="108" t="s">
        <v>451</v>
      </c>
      <c r="D83" s="223" t="s">
        <v>359</v>
      </c>
      <c r="E83" s="109" t="s">
        <v>168</v>
      </c>
      <c r="F83" s="109" t="s">
        <v>197</v>
      </c>
    </row>
    <row r="84" spans="1:6" x14ac:dyDescent="0.2">
      <c r="A84" s="221">
        <v>1</v>
      </c>
      <c r="B84" s="17" t="s">
        <v>583</v>
      </c>
      <c r="C84" s="221" t="s">
        <v>584</v>
      </c>
      <c r="D84" s="221" t="s">
        <v>585</v>
      </c>
      <c r="E84" s="109">
        <v>170880</v>
      </c>
      <c r="F84" s="110">
        <f>4*E84</f>
        <v>683520</v>
      </c>
    </row>
    <row r="85" spans="1:6" x14ac:dyDescent="0.2">
      <c r="A85" s="221">
        <v>2</v>
      </c>
      <c r="B85" s="17" t="s">
        <v>586</v>
      </c>
      <c r="C85" s="221" t="s">
        <v>587</v>
      </c>
      <c r="D85" s="221" t="s">
        <v>597</v>
      </c>
      <c r="E85" s="109">
        <v>35000</v>
      </c>
      <c r="F85" s="110">
        <v>420000</v>
      </c>
    </row>
    <row r="86" spans="1:6" x14ac:dyDescent="0.2">
      <c r="A86" s="221">
        <v>3</v>
      </c>
      <c r="B86" s="17" t="s">
        <v>589</v>
      </c>
      <c r="C86" s="221" t="s">
        <v>590</v>
      </c>
      <c r="D86" s="221" t="s">
        <v>597</v>
      </c>
      <c r="E86" s="109">
        <v>14000</v>
      </c>
      <c r="F86" s="110">
        <v>168000</v>
      </c>
    </row>
    <row r="87" spans="1:6" x14ac:dyDescent="0.2">
      <c r="A87" s="221">
        <v>4</v>
      </c>
      <c r="B87" s="17" t="s">
        <v>591</v>
      </c>
      <c r="C87" s="221" t="s">
        <v>593</v>
      </c>
      <c r="D87" s="221" t="s">
        <v>594</v>
      </c>
      <c r="E87" s="109">
        <v>8000</v>
      </c>
      <c r="F87" s="109">
        <v>800000</v>
      </c>
    </row>
    <row r="88" spans="1:6" x14ac:dyDescent="0.2">
      <c r="A88" s="790" t="s">
        <v>187</v>
      </c>
      <c r="B88" s="790"/>
      <c r="C88" s="790"/>
      <c r="D88" s="790"/>
      <c r="E88" s="790"/>
      <c r="F88" s="110">
        <f>SUM(F84:F87)</f>
        <v>2071520</v>
      </c>
    </row>
    <row r="89" spans="1:6" x14ac:dyDescent="0.2">
      <c r="A89" s="255"/>
    </row>
    <row r="90" spans="1:6" ht="15" x14ac:dyDescent="0.2">
      <c r="A90" s="106" t="s">
        <v>857</v>
      </c>
      <c r="B90" s="20"/>
      <c r="C90" s="20"/>
      <c r="D90" s="20"/>
      <c r="E90" s="107"/>
      <c r="F90" s="107"/>
    </row>
    <row r="91" spans="1:6" ht="28.5" x14ac:dyDescent="0.2">
      <c r="A91" s="223" t="s">
        <v>1</v>
      </c>
      <c r="B91" s="223" t="s">
        <v>382</v>
      </c>
      <c r="C91" s="108" t="s">
        <v>451</v>
      </c>
      <c r="D91" s="223" t="s">
        <v>359</v>
      </c>
      <c r="E91" s="109" t="s">
        <v>168</v>
      </c>
      <c r="F91" s="109" t="s">
        <v>197</v>
      </c>
    </row>
    <row r="92" spans="1:6" x14ac:dyDescent="0.2">
      <c r="A92" s="221">
        <v>1</v>
      </c>
      <c r="B92" s="17" t="s">
        <v>583</v>
      </c>
      <c r="C92" s="221" t="s">
        <v>584</v>
      </c>
      <c r="D92" s="221" t="s">
        <v>585</v>
      </c>
      <c r="E92" s="109">
        <v>13600</v>
      </c>
      <c r="F92" s="110">
        <v>54400</v>
      </c>
    </row>
    <row r="93" spans="1:6" x14ac:dyDescent="0.2">
      <c r="A93" s="221">
        <v>2</v>
      </c>
      <c r="B93" s="17" t="s">
        <v>586</v>
      </c>
      <c r="C93" s="221" t="s">
        <v>587</v>
      </c>
      <c r="D93" s="221" t="s">
        <v>596</v>
      </c>
      <c r="E93" s="109">
        <v>35000</v>
      </c>
      <c r="F93" s="110">
        <v>350000</v>
      </c>
    </row>
    <row r="94" spans="1:6" x14ac:dyDescent="0.2">
      <c r="A94" s="221">
        <v>3</v>
      </c>
      <c r="B94" s="17" t="s">
        <v>589</v>
      </c>
      <c r="C94" s="221" t="s">
        <v>590</v>
      </c>
      <c r="D94" s="221" t="s">
        <v>596</v>
      </c>
      <c r="E94" s="109">
        <v>16000</v>
      </c>
      <c r="F94" s="110">
        <v>160000</v>
      </c>
    </row>
    <row r="95" spans="1:6" x14ac:dyDescent="0.2">
      <c r="A95" s="221">
        <v>4</v>
      </c>
      <c r="B95" s="17" t="s">
        <v>591</v>
      </c>
      <c r="C95" s="221"/>
      <c r="D95" s="221">
        <v>2</v>
      </c>
      <c r="E95" s="109">
        <v>50000</v>
      </c>
      <c r="F95" s="109">
        <v>100000</v>
      </c>
    </row>
    <row r="96" spans="1:6" x14ac:dyDescent="0.2">
      <c r="A96" s="790" t="s">
        <v>187</v>
      </c>
      <c r="B96" s="790"/>
      <c r="C96" s="790"/>
      <c r="D96" s="790"/>
      <c r="E96" s="790"/>
      <c r="F96" s="110">
        <f>SUM(F92:F95)</f>
        <v>664400</v>
      </c>
    </row>
    <row r="97" spans="1:6" x14ac:dyDescent="0.2">
      <c r="A97" s="255"/>
    </row>
    <row r="98" spans="1:6" ht="15" x14ac:dyDescent="0.2">
      <c r="A98" s="106" t="s">
        <v>858</v>
      </c>
      <c r="B98" s="20"/>
      <c r="C98" s="20"/>
      <c r="D98" s="20"/>
      <c r="E98" s="107"/>
      <c r="F98" s="107"/>
    </row>
    <row r="99" spans="1:6" ht="28.5" x14ac:dyDescent="0.2">
      <c r="A99" s="223" t="s">
        <v>1</v>
      </c>
      <c r="B99" s="223" t="s">
        <v>382</v>
      </c>
      <c r="C99" s="108" t="s">
        <v>451</v>
      </c>
      <c r="D99" s="223" t="s">
        <v>359</v>
      </c>
      <c r="E99" s="109" t="s">
        <v>168</v>
      </c>
      <c r="F99" s="109" t="s">
        <v>197</v>
      </c>
    </row>
    <row r="100" spans="1:6" x14ac:dyDescent="0.2">
      <c r="A100" s="221">
        <v>1</v>
      </c>
      <c r="B100" s="17" t="s">
        <v>583</v>
      </c>
      <c r="C100" s="221" t="s">
        <v>584</v>
      </c>
      <c r="D100" s="221" t="s">
        <v>585</v>
      </c>
      <c r="E100" s="109">
        <v>20000</v>
      </c>
      <c r="F100" s="110">
        <v>80000</v>
      </c>
    </row>
    <row r="101" spans="1:6" x14ac:dyDescent="0.2">
      <c r="A101" s="221">
        <v>2</v>
      </c>
      <c r="B101" s="17" t="s">
        <v>586</v>
      </c>
      <c r="C101" s="221" t="s">
        <v>587</v>
      </c>
      <c r="D101" s="221" t="s">
        <v>600</v>
      </c>
      <c r="E101" s="109">
        <v>35000</v>
      </c>
      <c r="F101" s="110">
        <v>770000</v>
      </c>
    </row>
    <row r="102" spans="1:6" x14ac:dyDescent="0.2">
      <c r="A102" s="221">
        <v>3</v>
      </c>
      <c r="B102" s="17" t="s">
        <v>589</v>
      </c>
      <c r="C102" s="221" t="s">
        <v>590</v>
      </c>
      <c r="D102" s="221" t="s">
        <v>600</v>
      </c>
      <c r="E102" s="109">
        <v>14000</v>
      </c>
      <c r="F102" s="110">
        <v>308000</v>
      </c>
    </row>
    <row r="103" spans="1:6" x14ac:dyDescent="0.2">
      <c r="A103" s="221">
        <v>4</v>
      </c>
      <c r="B103" s="17" t="s">
        <v>591</v>
      </c>
      <c r="C103" s="221"/>
      <c r="D103" s="221">
        <v>2</v>
      </c>
      <c r="E103" s="109">
        <v>50000</v>
      </c>
      <c r="F103" s="109">
        <v>100000</v>
      </c>
    </row>
    <row r="104" spans="1:6" x14ac:dyDescent="0.2">
      <c r="A104" s="790" t="s">
        <v>187</v>
      </c>
      <c r="B104" s="790"/>
      <c r="C104" s="790"/>
      <c r="D104" s="790"/>
      <c r="E104" s="790"/>
      <c r="F104" s="110">
        <f>SUM(F100:F103)</f>
        <v>1258000</v>
      </c>
    </row>
    <row r="105" spans="1:6" x14ac:dyDescent="0.2">
      <c r="A105" s="255"/>
    </row>
    <row r="106" spans="1:6" ht="15" x14ac:dyDescent="0.2">
      <c r="A106" s="106" t="s">
        <v>859</v>
      </c>
      <c r="B106" s="20"/>
      <c r="C106" s="20"/>
      <c r="D106" s="20"/>
      <c r="E106" s="107"/>
      <c r="F106" s="107"/>
    </row>
    <row r="107" spans="1:6" ht="28.5" x14ac:dyDescent="0.2">
      <c r="A107" s="21" t="s">
        <v>1</v>
      </c>
      <c r="B107" s="223" t="s">
        <v>382</v>
      </c>
      <c r="C107" s="108" t="s">
        <v>451</v>
      </c>
      <c r="D107" s="223" t="s">
        <v>359</v>
      </c>
      <c r="E107" s="109" t="s">
        <v>168</v>
      </c>
      <c r="F107" s="109" t="s">
        <v>197</v>
      </c>
    </row>
    <row r="108" spans="1:6" x14ac:dyDescent="0.2">
      <c r="A108" s="223">
        <v>1</v>
      </c>
      <c r="B108" s="111" t="s">
        <v>583</v>
      </c>
      <c r="C108" s="223" t="s">
        <v>584</v>
      </c>
      <c r="D108" s="221" t="s">
        <v>585</v>
      </c>
      <c r="E108" s="109">
        <v>251000</v>
      </c>
      <c r="F108" s="110">
        <v>1004000</v>
      </c>
    </row>
    <row r="109" spans="1:6" x14ac:dyDescent="0.2">
      <c r="A109" s="223">
        <v>2</v>
      </c>
      <c r="B109" s="111" t="s">
        <v>586</v>
      </c>
      <c r="C109" s="223" t="s">
        <v>587</v>
      </c>
      <c r="D109" s="223" t="s">
        <v>601</v>
      </c>
      <c r="E109" s="109">
        <v>35000</v>
      </c>
      <c r="F109" s="110">
        <v>700000</v>
      </c>
    </row>
    <row r="110" spans="1:6" x14ac:dyDescent="0.2">
      <c r="A110" s="223">
        <v>3</v>
      </c>
      <c r="B110" s="111" t="s">
        <v>589</v>
      </c>
      <c r="C110" s="223" t="s">
        <v>590</v>
      </c>
      <c r="D110" s="223" t="s">
        <v>601</v>
      </c>
      <c r="E110" s="109">
        <v>14000</v>
      </c>
      <c r="F110" s="110">
        <v>280000</v>
      </c>
    </row>
    <row r="111" spans="1:6" x14ac:dyDescent="0.2">
      <c r="A111" s="223">
        <v>4</v>
      </c>
      <c r="B111" s="111" t="s">
        <v>591</v>
      </c>
      <c r="C111" s="223" t="s">
        <v>593</v>
      </c>
      <c r="D111" s="223" t="s">
        <v>594</v>
      </c>
      <c r="E111" s="109">
        <v>8000</v>
      </c>
      <c r="F111" s="109">
        <v>800000</v>
      </c>
    </row>
    <row r="112" spans="1:6" x14ac:dyDescent="0.2">
      <c r="A112" s="792" t="s">
        <v>187</v>
      </c>
      <c r="B112" s="792"/>
      <c r="C112" s="792"/>
      <c r="D112" s="792"/>
      <c r="E112" s="792"/>
      <c r="F112" s="110">
        <f>SUM(F108:F111)</f>
        <v>2784000</v>
      </c>
    </row>
    <row r="113" spans="1:6" x14ac:dyDescent="0.2">
      <c r="A113" s="255"/>
    </row>
    <row r="114" spans="1:6" ht="15" x14ac:dyDescent="0.2">
      <c r="A114" s="106" t="s">
        <v>860</v>
      </c>
      <c r="B114" s="20"/>
      <c r="C114" s="20"/>
      <c r="D114" s="20"/>
      <c r="E114" s="107"/>
      <c r="F114" s="107"/>
    </row>
    <row r="115" spans="1:6" ht="28.5" x14ac:dyDescent="0.2">
      <c r="A115" s="223" t="s">
        <v>1</v>
      </c>
      <c r="B115" s="223" t="s">
        <v>382</v>
      </c>
      <c r="C115" s="108" t="s">
        <v>451</v>
      </c>
      <c r="D115" s="223" t="s">
        <v>359</v>
      </c>
      <c r="E115" s="109" t="s">
        <v>168</v>
      </c>
      <c r="F115" s="109" t="s">
        <v>197</v>
      </c>
    </row>
    <row r="116" spans="1:6" x14ac:dyDescent="0.2">
      <c r="A116" s="221">
        <v>1</v>
      </c>
      <c r="B116" s="17" t="s">
        <v>583</v>
      </c>
      <c r="C116" s="221" t="s">
        <v>584</v>
      </c>
      <c r="D116" s="221" t="s">
        <v>585</v>
      </c>
      <c r="E116" s="109">
        <v>25400</v>
      </c>
      <c r="F116" s="110">
        <v>101600</v>
      </c>
    </row>
    <row r="117" spans="1:6" x14ac:dyDescent="0.2">
      <c r="A117" s="221">
        <v>2</v>
      </c>
      <c r="B117" s="17" t="s">
        <v>586</v>
      </c>
      <c r="C117" s="221" t="s">
        <v>587</v>
      </c>
      <c r="D117" s="221" t="s">
        <v>588</v>
      </c>
      <c r="E117" s="109">
        <v>35000</v>
      </c>
      <c r="F117" s="110">
        <v>490000</v>
      </c>
    </row>
    <row r="118" spans="1:6" x14ac:dyDescent="0.2">
      <c r="A118" s="221">
        <v>3</v>
      </c>
      <c r="B118" s="17" t="s">
        <v>589</v>
      </c>
      <c r="C118" s="221" t="s">
        <v>590</v>
      </c>
      <c r="D118" s="221" t="s">
        <v>588</v>
      </c>
      <c r="E118" s="109">
        <v>14000</v>
      </c>
      <c r="F118" s="110">
        <v>196000</v>
      </c>
    </row>
    <row r="119" spans="1:6" x14ac:dyDescent="0.2">
      <c r="A119" s="221">
        <v>4</v>
      </c>
      <c r="B119" s="17" t="s">
        <v>591</v>
      </c>
      <c r="C119" s="221"/>
      <c r="D119" s="221">
        <v>2</v>
      </c>
      <c r="E119" s="109">
        <v>50000</v>
      </c>
      <c r="F119" s="109">
        <v>100000</v>
      </c>
    </row>
    <row r="120" spans="1:6" x14ac:dyDescent="0.2">
      <c r="A120" s="790" t="s">
        <v>187</v>
      </c>
      <c r="B120" s="790"/>
      <c r="C120" s="790"/>
      <c r="D120" s="790"/>
      <c r="E120" s="790"/>
      <c r="F120" s="110">
        <f>SUM(F116:F119)</f>
        <v>887600</v>
      </c>
    </row>
    <row r="121" spans="1:6" x14ac:dyDescent="0.2">
      <c r="A121" s="255"/>
    </row>
    <row r="122" spans="1:6" ht="15" x14ac:dyDescent="0.2">
      <c r="A122" s="106" t="s">
        <v>861</v>
      </c>
      <c r="B122" s="20"/>
      <c r="C122" s="20"/>
      <c r="D122" s="20"/>
      <c r="E122" s="107"/>
      <c r="F122" s="107"/>
    </row>
    <row r="123" spans="1:6" ht="28.5" x14ac:dyDescent="0.2">
      <c r="A123" s="223" t="s">
        <v>1</v>
      </c>
      <c r="B123" s="223" t="s">
        <v>382</v>
      </c>
      <c r="C123" s="108" t="s">
        <v>451</v>
      </c>
      <c r="D123" s="223" t="s">
        <v>359</v>
      </c>
      <c r="E123" s="109" t="s">
        <v>168</v>
      </c>
      <c r="F123" s="109" t="s">
        <v>197</v>
      </c>
    </row>
    <row r="124" spans="1:6" x14ac:dyDescent="0.2">
      <c r="A124" s="221">
        <v>1</v>
      </c>
      <c r="B124" s="17" t="s">
        <v>583</v>
      </c>
      <c r="C124" s="221" t="s">
        <v>584</v>
      </c>
      <c r="D124" s="221" t="s">
        <v>585</v>
      </c>
      <c r="E124" s="109">
        <v>26500</v>
      </c>
      <c r="F124" s="110">
        <v>106000</v>
      </c>
    </row>
    <row r="125" spans="1:6" x14ac:dyDescent="0.2">
      <c r="A125" s="221">
        <v>2</v>
      </c>
      <c r="B125" s="17" t="s">
        <v>586</v>
      </c>
      <c r="C125" s="221" t="s">
        <v>587</v>
      </c>
      <c r="D125" s="221" t="s">
        <v>597</v>
      </c>
      <c r="E125" s="109">
        <v>35000</v>
      </c>
      <c r="F125" s="110">
        <v>420000</v>
      </c>
    </row>
    <row r="126" spans="1:6" x14ac:dyDescent="0.2">
      <c r="A126" s="221">
        <v>3</v>
      </c>
      <c r="B126" s="17" t="s">
        <v>589</v>
      </c>
      <c r="C126" s="221" t="s">
        <v>590</v>
      </c>
      <c r="D126" s="221" t="s">
        <v>597</v>
      </c>
      <c r="E126" s="109">
        <v>14000</v>
      </c>
      <c r="F126" s="110">
        <v>168000</v>
      </c>
    </row>
    <row r="127" spans="1:6" x14ac:dyDescent="0.2">
      <c r="A127" s="221">
        <v>4</v>
      </c>
      <c r="B127" s="17" t="s">
        <v>591</v>
      </c>
      <c r="C127" s="221"/>
      <c r="D127" s="221">
        <v>2</v>
      </c>
      <c r="E127" s="109">
        <v>50000</v>
      </c>
      <c r="F127" s="109">
        <v>100000</v>
      </c>
    </row>
    <row r="128" spans="1:6" x14ac:dyDescent="0.2">
      <c r="A128" s="790" t="s">
        <v>187</v>
      </c>
      <c r="B128" s="790"/>
      <c r="C128" s="790"/>
      <c r="D128" s="790"/>
      <c r="E128" s="790"/>
      <c r="F128" s="110">
        <f>SUM(F124:F127)</f>
        <v>794000</v>
      </c>
    </row>
    <row r="129" spans="1:6" x14ac:dyDescent="0.2">
      <c r="A129" s="255"/>
    </row>
    <row r="130" spans="1:6" ht="15" x14ac:dyDescent="0.2">
      <c r="A130" s="106" t="s">
        <v>862</v>
      </c>
      <c r="B130" s="20"/>
      <c r="C130" s="20"/>
      <c r="D130" s="20"/>
      <c r="E130" s="107"/>
      <c r="F130" s="107"/>
    </row>
    <row r="131" spans="1:6" ht="28.5" x14ac:dyDescent="0.2">
      <c r="A131" s="223" t="s">
        <v>1</v>
      </c>
      <c r="B131" s="223" t="s">
        <v>382</v>
      </c>
      <c r="C131" s="108" t="s">
        <v>451</v>
      </c>
      <c r="D131" s="223" t="s">
        <v>359</v>
      </c>
      <c r="E131" s="109" t="s">
        <v>168</v>
      </c>
      <c r="F131" s="109" t="s">
        <v>197</v>
      </c>
    </row>
    <row r="132" spans="1:6" x14ac:dyDescent="0.2">
      <c r="A132" s="221">
        <v>1</v>
      </c>
      <c r="B132" s="17" t="s">
        <v>583</v>
      </c>
      <c r="C132" s="221" t="s">
        <v>584</v>
      </c>
      <c r="D132" s="221" t="s">
        <v>585</v>
      </c>
      <c r="E132" s="109">
        <v>2000</v>
      </c>
      <c r="F132" s="110">
        <v>8000</v>
      </c>
    </row>
    <row r="133" spans="1:6" x14ac:dyDescent="0.2">
      <c r="A133" s="221">
        <v>2</v>
      </c>
      <c r="B133" s="17" t="s">
        <v>586</v>
      </c>
      <c r="C133" s="221" t="s">
        <v>587</v>
      </c>
      <c r="D133" s="221" t="s">
        <v>597</v>
      </c>
      <c r="E133" s="109">
        <v>35000</v>
      </c>
      <c r="F133" s="110">
        <v>420000</v>
      </c>
    </row>
    <row r="134" spans="1:6" x14ac:dyDescent="0.2">
      <c r="A134" s="221">
        <v>3</v>
      </c>
      <c r="B134" s="17" t="s">
        <v>589</v>
      </c>
      <c r="C134" s="221" t="s">
        <v>590</v>
      </c>
      <c r="D134" s="221" t="s">
        <v>597</v>
      </c>
      <c r="E134" s="109">
        <v>14000</v>
      </c>
      <c r="F134" s="110">
        <v>168000</v>
      </c>
    </row>
    <row r="135" spans="1:6" x14ac:dyDescent="0.2">
      <c r="A135" s="221">
        <v>4</v>
      </c>
      <c r="B135" s="17" t="s">
        <v>591</v>
      </c>
      <c r="C135" s="221"/>
      <c r="D135" s="221">
        <v>2</v>
      </c>
      <c r="E135" s="109">
        <v>50000</v>
      </c>
      <c r="F135" s="109">
        <v>100000</v>
      </c>
    </row>
    <row r="136" spans="1:6" x14ac:dyDescent="0.2">
      <c r="A136" s="790" t="s">
        <v>187</v>
      </c>
      <c r="B136" s="790"/>
      <c r="C136" s="790"/>
      <c r="D136" s="790"/>
      <c r="E136" s="790"/>
      <c r="F136" s="110">
        <f>SUM(F132:F135)</f>
        <v>696000</v>
      </c>
    </row>
    <row r="137" spans="1:6" x14ac:dyDescent="0.2">
      <c r="A137" s="255"/>
    </row>
    <row r="138" spans="1:6" ht="15" x14ac:dyDescent="0.2">
      <c r="A138" s="106" t="s">
        <v>863</v>
      </c>
      <c r="B138" s="20"/>
      <c r="C138" s="20"/>
      <c r="D138" s="20"/>
      <c r="E138" s="107"/>
      <c r="F138" s="107"/>
    </row>
    <row r="139" spans="1:6" ht="28.5" x14ac:dyDescent="0.2">
      <c r="A139" s="223" t="s">
        <v>1</v>
      </c>
      <c r="B139" s="223" t="s">
        <v>382</v>
      </c>
      <c r="C139" s="108" t="s">
        <v>451</v>
      </c>
      <c r="D139" s="223" t="s">
        <v>359</v>
      </c>
      <c r="E139" s="109" t="s">
        <v>168</v>
      </c>
      <c r="F139" s="109" t="s">
        <v>197</v>
      </c>
    </row>
    <row r="140" spans="1:6" x14ac:dyDescent="0.2">
      <c r="A140" s="221">
        <v>1</v>
      </c>
      <c r="B140" s="17" t="s">
        <v>583</v>
      </c>
      <c r="C140" s="221" t="s">
        <v>584</v>
      </c>
      <c r="D140" s="221" t="s">
        <v>585</v>
      </c>
      <c r="E140" s="109">
        <v>176330</v>
      </c>
      <c r="F140" s="110">
        <f>4*E140</f>
        <v>705320</v>
      </c>
    </row>
    <row r="141" spans="1:6" x14ac:dyDescent="0.2">
      <c r="A141" s="221">
        <v>2</v>
      </c>
      <c r="B141" s="17" t="s">
        <v>586</v>
      </c>
      <c r="C141" s="221" t="s">
        <v>587</v>
      </c>
      <c r="D141" s="221" t="s">
        <v>601</v>
      </c>
      <c r="E141" s="109">
        <v>35000</v>
      </c>
      <c r="F141" s="110">
        <v>700000</v>
      </c>
    </row>
    <row r="142" spans="1:6" x14ac:dyDescent="0.2">
      <c r="A142" s="221">
        <v>3</v>
      </c>
      <c r="B142" s="17" t="s">
        <v>589</v>
      </c>
      <c r="C142" s="221" t="s">
        <v>590</v>
      </c>
      <c r="D142" s="221" t="s">
        <v>601</v>
      </c>
      <c r="E142" s="109">
        <v>14000</v>
      </c>
      <c r="F142" s="110">
        <v>280000</v>
      </c>
    </row>
    <row r="143" spans="1:6" x14ac:dyDescent="0.2">
      <c r="A143" s="221">
        <v>4</v>
      </c>
      <c r="B143" s="17" t="s">
        <v>591</v>
      </c>
      <c r="C143" s="221" t="s">
        <v>593</v>
      </c>
      <c r="D143" s="221" t="s">
        <v>594</v>
      </c>
      <c r="E143" s="109">
        <v>8000</v>
      </c>
      <c r="F143" s="109">
        <v>800000</v>
      </c>
    </row>
    <row r="144" spans="1:6" x14ac:dyDescent="0.2">
      <c r="A144" s="790" t="s">
        <v>187</v>
      </c>
      <c r="B144" s="790"/>
      <c r="C144" s="790"/>
      <c r="D144" s="790"/>
      <c r="E144" s="790"/>
      <c r="F144" s="110">
        <f>SUM(F140:F143)</f>
        <v>2485320</v>
      </c>
    </row>
    <row r="145" spans="1:6" x14ac:dyDescent="0.2">
      <c r="A145" s="255"/>
    </row>
    <row r="146" spans="1:6" ht="15" x14ac:dyDescent="0.2">
      <c r="A146" s="106" t="s">
        <v>864</v>
      </c>
      <c r="B146" s="20"/>
      <c r="C146" s="20"/>
      <c r="D146" s="20"/>
      <c r="E146" s="107"/>
      <c r="F146" s="107"/>
    </row>
    <row r="147" spans="1:6" ht="28.5" x14ac:dyDescent="0.2">
      <c r="A147" s="223" t="s">
        <v>1</v>
      </c>
      <c r="B147" s="223" t="s">
        <v>382</v>
      </c>
      <c r="C147" s="108" t="s">
        <v>451</v>
      </c>
      <c r="D147" s="223" t="s">
        <v>359</v>
      </c>
      <c r="E147" s="109" t="s">
        <v>168</v>
      </c>
      <c r="F147" s="109" t="s">
        <v>197</v>
      </c>
    </row>
    <row r="148" spans="1:6" x14ac:dyDescent="0.2">
      <c r="A148" s="221">
        <v>1</v>
      </c>
      <c r="B148" s="17" t="s">
        <v>583</v>
      </c>
      <c r="C148" s="221" t="s">
        <v>584</v>
      </c>
      <c r="D148" s="221" t="s">
        <v>585</v>
      </c>
      <c r="E148" s="109">
        <v>220370</v>
      </c>
      <c r="F148" s="110">
        <f>4*E148</f>
        <v>881480</v>
      </c>
    </row>
    <row r="149" spans="1:6" x14ac:dyDescent="0.2">
      <c r="A149" s="221">
        <v>2</v>
      </c>
      <c r="B149" s="17" t="s">
        <v>586</v>
      </c>
      <c r="C149" s="221" t="s">
        <v>587</v>
      </c>
      <c r="D149" s="221" t="s">
        <v>592</v>
      </c>
      <c r="E149" s="109">
        <v>35000</v>
      </c>
      <c r="F149" s="110">
        <v>560000</v>
      </c>
    </row>
    <row r="150" spans="1:6" x14ac:dyDescent="0.2">
      <c r="A150" s="221">
        <v>3</v>
      </c>
      <c r="B150" s="17" t="s">
        <v>589</v>
      </c>
      <c r="C150" s="221" t="s">
        <v>590</v>
      </c>
      <c r="D150" s="221" t="s">
        <v>592</v>
      </c>
      <c r="E150" s="109">
        <v>14000</v>
      </c>
      <c r="F150" s="110">
        <v>224000</v>
      </c>
    </row>
    <row r="151" spans="1:6" x14ac:dyDescent="0.2">
      <c r="A151" s="221">
        <v>4</v>
      </c>
      <c r="B151" s="17" t="s">
        <v>591</v>
      </c>
      <c r="C151" s="221" t="s">
        <v>593</v>
      </c>
      <c r="D151" s="221" t="s">
        <v>594</v>
      </c>
      <c r="E151" s="109">
        <v>8000</v>
      </c>
      <c r="F151" s="109">
        <v>800000</v>
      </c>
    </row>
    <row r="152" spans="1:6" x14ac:dyDescent="0.2">
      <c r="A152" s="790" t="s">
        <v>187</v>
      </c>
      <c r="B152" s="790"/>
      <c r="C152" s="790"/>
      <c r="D152" s="790"/>
      <c r="E152" s="790"/>
      <c r="F152" s="110">
        <f>SUM(F148:F151)</f>
        <v>2465480</v>
      </c>
    </row>
    <row r="153" spans="1:6" x14ac:dyDescent="0.2">
      <c r="A153" s="255"/>
    </row>
    <row r="154" spans="1:6" ht="15" x14ac:dyDescent="0.2">
      <c r="A154" s="106" t="s">
        <v>865</v>
      </c>
      <c r="B154" s="20"/>
      <c r="C154" s="20"/>
      <c r="D154" s="20"/>
      <c r="E154" s="107"/>
      <c r="F154" s="107"/>
    </row>
    <row r="155" spans="1:6" ht="28.5" x14ac:dyDescent="0.2">
      <c r="A155" s="223" t="s">
        <v>1</v>
      </c>
      <c r="B155" s="223" t="s">
        <v>382</v>
      </c>
      <c r="C155" s="108" t="s">
        <v>451</v>
      </c>
      <c r="D155" s="223" t="s">
        <v>359</v>
      </c>
      <c r="E155" s="109" t="s">
        <v>168</v>
      </c>
      <c r="F155" s="109" t="s">
        <v>197</v>
      </c>
    </row>
    <row r="156" spans="1:6" x14ac:dyDescent="0.2">
      <c r="A156" s="221">
        <v>1</v>
      </c>
      <c r="B156" s="17" t="s">
        <v>583</v>
      </c>
      <c r="C156" s="221" t="s">
        <v>584</v>
      </c>
      <c r="D156" s="221" t="s">
        <v>585</v>
      </c>
      <c r="E156" s="109">
        <v>156970</v>
      </c>
      <c r="F156" s="110">
        <f>4*E156</f>
        <v>627880</v>
      </c>
    </row>
    <row r="157" spans="1:6" x14ac:dyDescent="0.2">
      <c r="A157" s="221">
        <v>2</v>
      </c>
      <c r="B157" s="17" t="s">
        <v>586</v>
      </c>
      <c r="C157" s="221" t="s">
        <v>587</v>
      </c>
      <c r="D157" s="221" t="s">
        <v>592</v>
      </c>
      <c r="E157" s="109">
        <v>35000</v>
      </c>
      <c r="F157" s="110">
        <v>560000</v>
      </c>
    </row>
    <row r="158" spans="1:6" x14ac:dyDescent="0.2">
      <c r="A158" s="221">
        <v>3</v>
      </c>
      <c r="B158" s="17" t="s">
        <v>589</v>
      </c>
      <c r="C158" s="221" t="s">
        <v>590</v>
      </c>
      <c r="D158" s="221" t="s">
        <v>592</v>
      </c>
      <c r="E158" s="109">
        <v>14000</v>
      </c>
      <c r="F158" s="110">
        <v>224000</v>
      </c>
    </row>
    <row r="159" spans="1:6" x14ac:dyDescent="0.2">
      <c r="A159" s="221">
        <v>4</v>
      </c>
      <c r="B159" s="17" t="s">
        <v>591</v>
      </c>
      <c r="C159" s="221" t="s">
        <v>598</v>
      </c>
      <c r="D159" s="221" t="s">
        <v>594</v>
      </c>
      <c r="E159" s="109">
        <v>8000</v>
      </c>
      <c r="F159" s="109">
        <v>800000</v>
      </c>
    </row>
    <row r="160" spans="1:6" x14ac:dyDescent="0.2">
      <c r="A160" s="790" t="s">
        <v>187</v>
      </c>
      <c r="B160" s="790"/>
      <c r="C160" s="790"/>
      <c r="D160" s="790"/>
      <c r="E160" s="790"/>
      <c r="F160" s="110">
        <f>SUM(F156:F159)</f>
        <v>2211880</v>
      </c>
    </row>
    <row r="161" spans="1:6" x14ac:dyDescent="0.2">
      <c r="A161" s="255"/>
    </row>
    <row r="162" spans="1:6" ht="15" x14ac:dyDescent="0.2">
      <c r="A162" s="106" t="s">
        <v>866</v>
      </c>
      <c r="B162" s="20"/>
      <c r="C162" s="20"/>
      <c r="D162" s="20"/>
      <c r="E162" s="107"/>
      <c r="F162" s="107"/>
    </row>
    <row r="163" spans="1:6" ht="28.5" x14ac:dyDescent="0.2">
      <c r="A163" s="223" t="s">
        <v>1</v>
      </c>
      <c r="B163" s="223" t="s">
        <v>382</v>
      </c>
      <c r="C163" s="108" t="s">
        <v>451</v>
      </c>
      <c r="D163" s="223" t="s">
        <v>359</v>
      </c>
      <c r="E163" s="109" t="s">
        <v>168</v>
      </c>
      <c r="F163" s="109" t="s">
        <v>197</v>
      </c>
    </row>
    <row r="164" spans="1:6" x14ac:dyDescent="0.2">
      <c r="A164" s="221">
        <v>1</v>
      </c>
      <c r="B164" s="17" t="s">
        <v>583</v>
      </c>
      <c r="C164" s="221" t="s">
        <v>584</v>
      </c>
      <c r="D164" s="221" t="s">
        <v>585</v>
      </c>
      <c r="E164" s="109">
        <v>13000</v>
      </c>
      <c r="F164" s="110">
        <v>52000</v>
      </c>
    </row>
    <row r="165" spans="1:6" x14ac:dyDescent="0.2">
      <c r="A165" s="221">
        <v>2</v>
      </c>
      <c r="B165" s="17" t="s">
        <v>586</v>
      </c>
      <c r="C165" s="221" t="s">
        <v>587</v>
      </c>
      <c r="D165" s="221" t="s">
        <v>597</v>
      </c>
      <c r="E165" s="109">
        <v>35000</v>
      </c>
      <c r="F165" s="110">
        <v>420000</v>
      </c>
    </row>
    <row r="166" spans="1:6" x14ac:dyDescent="0.2">
      <c r="A166" s="221">
        <v>3</v>
      </c>
      <c r="B166" s="17" t="s">
        <v>589</v>
      </c>
      <c r="C166" s="221" t="s">
        <v>590</v>
      </c>
      <c r="D166" s="221" t="s">
        <v>597</v>
      </c>
      <c r="E166" s="109">
        <v>14000</v>
      </c>
      <c r="F166" s="110">
        <v>168000</v>
      </c>
    </row>
    <row r="167" spans="1:6" x14ac:dyDescent="0.2">
      <c r="A167" s="221">
        <v>4</v>
      </c>
      <c r="B167" s="17" t="s">
        <v>591</v>
      </c>
      <c r="C167" s="221"/>
      <c r="D167" s="221">
        <v>2</v>
      </c>
      <c r="E167" s="109">
        <v>50000</v>
      </c>
      <c r="F167" s="109">
        <v>100000</v>
      </c>
    </row>
    <row r="168" spans="1:6" x14ac:dyDescent="0.2">
      <c r="A168" s="792" t="s">
        <v>187</v>
      </c>
      <c r="B168" s="792"/>
      <c r="C168" s="792"/>
      <c r="D168" s="792"/>
      <c r="E168" s="792"/>
      <c r="F168" s="110">
        <f>SUM(F164:F167)</f>
        <v>740000</v>
      </c>
    </row>
    <row r="170" spans="1:6" x14ac:dyDescent="0.2">
      <c r="B170" s="112" t="s">
        <v>602</v>
      </c>
      <c r="F170" s="256">
        <f>+F168+F160+F152+F144+F136+F128+F120+F112+F104+F96+F88+F80+F72+F56+F48+F40+F32+F24+F16+F8+F64</f>
        <v>29505000</v>
      </c>
    </row>
  </sheetData>
  <mergeCells count="22">
    <mergeCell ref="A144:E144"/>
    <mergeCell ref="A152:E152"/>
    <mergeCell ref="A160:E160"/>
    <mergeCell ref="A168:E168"/>
    <mergeCell ref="A96:E96"/>
    <mergeCell ref="A104:E104"/>
    <mergeCell ref="A112:E112"/>
    <mergeCell ref="A120:E120"/>
    <mergeCell ref="A128:E128"/>
    <mergeCell ref="A136:E136"/>
    <mergeCell ref="A88:E88"/>
    <mergeCell ref="A1:F1"/>
    <mergeCell ref="A8:E8"/>
    <mergeCell ref="A16:E16"/>
    <mergeCell ref="A24:E24"/>
    <mergeCell ref="A32:E32"/>
    <mergeCell ref="A40:E40"/>
    <mergeCell ref="A48:E48"/>
    <mergeCell ref="A56:E56"/>
    <mergeCell ref="A64:E64"/>
    <mergeCell ref="A72:E72"/>
    <mergeCell ref="A80:E80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9" sqref="I9"/>
    </sheetView>
  </sheetViews>
  <sheetFormatPr defaultRowHeight="12.75" x14ac:dyDescent="0.2"/>
  <cols>
    <col min="1" max="1" width="4.5703125" style="202" customWidth="1"/>
    <col min="2" max="2" width="26.5703125" style="202" customWidth="1"/>
    <col min="3" max="3" width="26.7109375" style="202" customWidth="1"/>
    <col min="4" max="5" width="9.140625" style="202"/>
    <col min="6" max="6" width="17.7109375" style="202" customWidth="1"/>
    <col min="7" max="16384" width="9.140625" style="202"/>
  </cols>
  <sheetData>
    <row r="1" spans="1:6" x14ac:dyDescent="0.2">
      <c r="A1" s="88"/>
      <c r="B1" s="793" t="s">
        <v>388</v>
      </c>
      <c r="C1" s="793"/>
      <c r="D1" s="793"/>
      <c r="E1" s="88"/>
      <c r="F1" s="88"/>
    </row>
    <row r="2" spans="1:6" x14ac:dyDescent="0.2">
      <c r="A2" s="88"/>
      <c r="B2" s="66"/>
      <c r="C2" s="66"/>
      <c r="D2" s="66"/>
      <c r="E2" s="88"/>
      <c r="F2" s="88"/>
    </row>
    <row r="3" spans="1:6" x14ac:dyDescent="0.2">
      <c r="A3" s="88"/>
      <c r="B3" s="794" t="s">
        <v>389</v>
      </c>
      <c r="C3" s="794"/>
      <c r="D3" s="67"/>
      <c r="E3" s="88"/>
      <c r="F3" s="88"/>
    </row>
    <row r="4" spans="1:6" ht="36" x14ac:dyDescent="0.2">
      <c r="A4" s="203" t="s">
        <v>1</v>
      </c>
      <c r="B4" s="203" t="s">
        <v>369</v>
      </c>
      <c r="C4" s="203" t="s">
        <v>3</v>
      </c>
      <c r="D4" s="203" t="s">
        <v>331</v>
      </c>
      <c r="E4" s="203" t="s">
        <v>168</v>
      </c>
      <c r="F4" s="203" t="s">
        <v>197</v>
      </c>
    </row>
    <row r="5" spans="1:6" ht="36" x14ac:dyDescent="0.2">
      <c r="A5" s="187">
        <v>1</v>
      </c>
      <c r="B5" s="187" t="s">
        <v>390</v>
      </c>
      <c r="C5" s="187" t="s">
        <v>391</v>
      </c>
      <c r="D5" s="187">
        <v>2</v>
      </c>
      <c r="E5" s="187">
        <v>170000</v>
      </c>
      <c r="F5" s="187">
        <f t="shared" ref="F5:F16" si="0">+E5*D5</f>
        <v>340000</v>
      </c>
    </row>
    <row r="6" spans="1:6" ht="24" x14ac:dyDescent="0.2">
      <c r="A6" s="187">
        <v>2</v>
      </c>
      <c r="B6" s="187" t="s">
        <v>392</v>
      </c>
      <c r="C6" s="187" t="s">
        <v>393</v>
      </c>
      <c r="D6" s="187">
        <v>1</v>
      </c>
      <c r="E6" s="187">
        <v>65000</v>
      </c>
      <c r="F6" s="187">
        <f t="shared" si="0"/>
        <v>65000</v>
      </c>
    </row>
    <row r="7" spans="1:6" ht="24" x14ac:dyDescent="0.2">
      <c r="A7" s="187">
        <v>3</v>
      </c>
      <c r="B7" s="187" t="s">
        <v>394</v>
      </c>
      <c r="C7" s="187" t="s">
        <v>395</v>
      </c>
      <c r="D7" s="187">
        <v>1</v>
      </c>
      <c r="E7" s="187">
        <v>45000</v>
      </c>
      <c r="F7" s="187">
        <f t="shared" si="0"/>
        <v>45000</v>
      </c>
    </row>
    <row r="8" spans="1:6" ht="48" x14ac:dyDescent="0.2">
      <c r="A8" s="187">
        <v>4</v>
      </c>
      <c r="B8" s="184" t="s">
        <v>396</v>
      </c>
      <c r="C8" s="187" t="s">
        <v>397</v>
      </c>
      <c r="D8" s="187">
        <v>4</v>
      </c>
      <c r="E8" s="187">
        <v>35000</v>
      </c>
      <c r="F8" s="187">
        <f t="shared" si="0"/>
        <v>140000</v>
      </c>
    </row>
    <row r="9" spans="1:6" ht="36" x14ac:dyDescent="0.2">
      <c r="A9" s="187">
        <v>5</v>
      </c>
      <c r="B9" s="184" t="s">
        <v>398</v>
      </c>
      <c r="C9" s="187" t="s">
        <v>399</v>
      </c>
      <c r="D9" s="187">
        <v>3</v>
      </c>
      <c r="E9" s="187">
        <v>30000</v>
      </c>
      <c r="F9" s="187">
        <f t="shared" si="0"/>
        <v>90000</v>
      </c>
    </row>
    <row r="10" spans="1:6" ht="36" x14ac:dyDescent="0.2">
      <c r="A10" s="187">
        <v>6</v>
      </c>
      <c r="B10" s="184" t="s">
        <v>400</v>
      </c>
      <c r="C10" s="187" t="s">
        <v>399</v>
      </c>
      <c r="D10" s="187">
        <v>1</v>
      </c>
      <c r="E10" s="187">
        <v>33000</v>
      </c>
      <c r="F10" s="187">
        <f t="shared" si="0"/>
        <v>33000</v>
      </c>
    </row>
    <row r="11" spans="1:6" ht="48" x14ac:dyDescent="0.2">
      <c r="A11" s="187">
        <v>7</v>
      </c>
      <c r="B11" s="184" t="s">
        <v>401</v>
      </c>
      <c r="C11" s="187" t="s">
        <v>402</v>
      </c>
      <c r="D11" s="187">
        <v>4</v>
      </c>
      <c r="E11" s="187">
        <v>35000</v>
      </c>
      <c r="F11" s="187">
        <f t="shared" si="0"/>
        <v>140000</v>
      </c>
    </row>
    <row r="12" spans="1:6" ht="24" x14ac:dyDescent="0.2">
      <c r="A12" s="187">
        <v>8</v>
      </c>
      <c r="B12" s="184" t="s">
        <v>403</v>
      </c>
      <c r="C12" s="187" t="s">
        <v>404</v>
      </c>
      <c r="D12" s="187">
        <v>1</v>
      </c>
      <c r="E12" s="187">
        <v>74000</v>
      </c>
      <c r="F12" s="187">
        <f t="shared" si="0"/>
        <v>74000</v>
      </c>
    </row>
    <row r="13" spans="1:6" ht="36" x14ac:dyDescent="0.2">
      <c r="A13" s="187">
        <v>9</v>
      </c>
      <c r="B13" s="184" t="s">
        <v>405</v>
      </c>
      <c r="C13" s="187" t="s">
        <v>406</v>
      </c>
      <c r="D13" s="187">
        <v>1</v>
      </c>
      <c r="E13" s="187">
        <v>70000</v>
      </c>
      <c r="F13" s="187">
        <f t="shared" si="0"/>
        <v>70000</v>
      </c>
    </row>
    <row r="14" spans="1:6" ht="60" x14ac:dyDescent="0.2">
      <c r="A14" s="187">
        <v>10</v>
      </c>
      <c r="B14" s="184" t="s">
        <v>407</v>
      </c>
      <c r="C14" s="187" t="s">
        <v>408</v>
      </c>
      <c r="D14" s="187">
        <v>2</v>
      </c>
      <c r="E14" s="187">
        <v>75000</v>
      </c>
      <c r="F14" s="187">
        <f t="shared" si="0"/>
        <v>150000</v>
      </c>
    </row>
    <row r="15" spans="1:6" ht="36" x14ac:dyDescent="0.2">
      <c r="A15" s="187">
        <v>11</v>
      </c>
      <c r="B15" s="184" t="s">
        <v>409</v>
      </c>
      <c r="C15" s="187" t="s">
        <v>410</v>
      </c>
      <c r="D15" s="187">
        <v>1</v>
      </c>
      <c r="E15" s="187">
        <v>155000</v>
      </c>
      <c r="F15" s="187">
        <f t="shared" si="0"/>
        <v>155000</v>
      </c>
    </row>
    <row r="16" spans="1:6" x14ac:dyDescent="0.2">
      <c r="A16" s="187">
        <v>12</v>
      </c>
      <c r="B16" s="184" t="s">
        <v>411</v>
      </c>
      <c r="C16" s="187" t="s">
        <v>412</v>
      </c>
      <c r="D16" s="187">
        <v>1</v>
      </c>
      <c r="E16" s="187">
        <v>65000</v>
      </c>
      <c r="F16" s="187">
        <f t="shared" si="0"/>
        <v>65000</v>
      </c>
    </row>
    <row r="17" spans="1:6" x14ac:dyDescent="0.2">
      <c r="A17" s="795" t="s">
        <v>197</v>
      </c>
      <c r="B17" s="795"/>
      <c r="C17" s="795"/>
      <c r="D17" s="204"/>
      <c r="E17" s="204"/>
      <c r="F17" s="205">
        <f>SUM(F5:F16)</f>
        <v>1367000</v>
      </c>
    </row>
  </sheetData>
  <mergeCells count="3">
    <mergeCell ref="B1:D1"/>
    <mergeCell ref="B3:C3"/>
    <mergeCell ref="A17:C17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3" workbookViewId="0">
      <selection activeCell="R27" sqref="R27"/>
    </sheetView>
  </sheetViews>
  <sheetFormatPr defaultRowHeight="12.75" x14ac:dyDescent="0.2"/>
  <cols>
    <col min="6" max="6" width="16.85546875" customWidth="1"/>
  </cols>
  <sheetData>
    <row r="1" spans="1:6" x14ac:dyDescent="0.2">
      <c r="A1" s="33"/>
      <c r="B1" s="799" t="s">
        <v>413</v>
      </c>
      <c r="C1" s="799"/>
      <c r="D1" s="33"/>
      <c r="E1" s="75"/>
      <c r="F1" s="75"/>
    </row>
    <row r="2" spans="1:6" x14ac:dyDescent="0.2">
      <c r="A2" s="76"/>
      <c r="B2" s="77"/>
      <c r="C2" s="77"/>
      <c r="D2" s="78"/>
      <c r="E2" s="77"/>
      <c r="F2" s="77"/>
    </row>
    <row r="3" spans="1:6" ht="36" x14ac:dyDescent="0.2">
      <c r="A3" s="796">
        <v>2</v>
      </c>
      <c r="B3" s="79" t="s">
        <v>414</v>
      </c>
      <c r="C3" s="79"/>
      <c r="D3" s="79"/>
      <c r="E3" s="79"/>
      <c r="F3" s="79"/>
    </row>
    <row r="4" spans="1:6" ht="108" x14ac:dyDescent="0.2">
      <c r="A4" s="797"/>
      <c r="B4" s="70" t="s">
        <v>415</v>
      </c>
      <c r="C4" s="69" t="s">
        <v>416</v>
      </c>
      <c r="D4" s="68">
        <v>1</v>
      </c>
      <c r="E4" s="68">
        <v>220000</v>
      </c>
      <c r="F4" s="80">
        <f>+E4*D4</f>
        <v>220000</v>
      </c>
    </row>
    <row r="5" spans="1:6" ht="108" x14ac:dyDescent="0.2">
      <c r="A5" s="798"/>
      <c r="B5" s="70" t="s">
        <v>417</v>
      </c>
      <c r="C5" s="69" t="s">
        <v>416</v>
      </c>
      <c r="D5" s="68">
        <v>4</v>
      </c>
      <c r="E5" s="68">
        <v>250000</v>
      </c>
      <c r="F5" s="80">
        <f>+E5*D5</f>
        <v>1000000</v>
      </c>
    </row>
    <row r="6" spans="1:6" x14ac:dyDescent="0.2">
      <c r="A6" s="81"/>
      <c r="B6" s="69" t="s">
        <v>418</v>
      </c>
      <c r="C6" s="69"/>
      <c r="D6" s="69"/>
      <c r="E6" s="69"/>
      <c r="F6" s="69">
        <f>SUM(F4:F5)</f>
        <v>1220000</v>
      </c>
    </row>
    <row r="7" spans="1:6" x14ac:dyDescent="0.2">
      <c r="A7" s="76"/>
      <c r="B7" s="77"/>
      <c r="C7" s="77"/>
      <c r="D7" s="77"/>
      <c r="E7" s="77"/>
      <c r="F7" s="73"/>
    </row>
    <row r="8" spans="1:6" ht="48" x14ac:dyDescent="0.2">
      <c r="A8" s="796">
        <v>3</v>
      </c>
      <c r="B8" s="79" t="s">
        <v>419</v>
      </c>
      <c r="C8" s="79"/>
      <c r="D8" s="79"/>
      <c r="E8" s="79"/>
      <c r="F8" s="79"/>
    </row>
    <row r="9" spans="1:6" ht="48" x14ac:dyDescent="0.2">
      <c r="A9" s="797"/>
      <c r="B9" s="70" t="s">
        <v>417</v>
      </c>
      <c r="C9" s="69" t="s">
        <v>420</v>
      </c>
      <c r="D9" s="68">
        <v>4</v>
      </c>
      <c r="E9" s="68">
        <v>355000</v>
      </c>
      <c r="F9" s="69">
        <f>+E9*D9</f>
        <v>1420000</v>
      </c>
    </row>
    <row r="10" spans="1:6" ht="48" x14ac:dyDescent="0.2">
      <c r="A10" s="798"/>
      <c r="B10" s="82" t="s">
        <v>421</v>
      </c>
      <c r="C10" s="69" t="s">
        <v>420</v>
      </c>
      <c r="D10" s="19">
        <v>4</v>
      </c>
      <c r="E10" s="19">
        <v>150000</v>
      </c>
      <c r="F10" s="83">
        <f>+E10*D10</f>
        <v>600000</v>
      </c>
    </row>
    <row r="11" spans="1:6" x14ac:dyDescent="0.2">
      <c r="A11" s="81"/>
      <c r="B11" s="69" t="s">
        <v>418</v>
      </c>
      <c r="C11" s="69"/>
      <c r="D11" s="69"/>
      <c r="E11" s="68"/>
      <c r="F11" s="69">
        <f>SUM(F8:F10)</f>
        <v>2020000</v>
      </c>
    </row>
    <row r="12" spans="1:6" x14ac:dyDescent="0.2">
      <c r="A12" s="33"/>
      <c r="B12" s="75"/>
      <c r="C12" s="75"/>
      <c r="D12" s="75"/>
      <c r="E12" s="75"/>
      <c r="F12" s="75"/>
    </row>
    <row r="13" spans="1:6" x14ac:dyDescent="0.2">
      <c r="A13" s="33"/>
      <c r="B13" s="75"/>
      <c r="C13" s="75"/>
      <c r="D13" s="75"/>
      <c r="E13" s="75"/>
      <c r="F13" s="75"/>
    </row>
    <row r="14" spans="1:6" ht="24" x14ac:dyDescent="0.2">
      <c r="A14" s="796">
        <v>4</v>
      </c>
      <c r="B14" s="79" t="s">
        <v>422</v>
      </c>
      <c r="C14" s="79"/>
      <c r="D14" s="79"/>
      <c r="E14" s="79"/>
      <c r="F14" s="79"/>
    </row>
    <row r="15" spans="1:6" ht="48" x14ac:dyDescent="0.2">
      <c r="A15" s="798"/>
      <c r="B15" s="82" t="s">
        <v>421</v>
      </c>
      <c r="C15" s="69" t="s">
        <v>420</v>
      </c>
      <c r="D15" s="68">
        <v>4</v>
      </c>
      <c r="E15" s="68">
        <v>135000</v>
      </c>
      <c r="F15" s="69">
        <f>+E15*D15</f>
        <v>540000</v>
      </c>
    </row>
    <row r="16" spans="1:6" x14ac:dyDescent="0.2">
      <c r="A16" s="81"/>
      <c r="B16" s="69" t="s">
        <v>418</v>
      </c>
      <c r="C16" s="69"/>
      <c r="D16" s="69"/>
      <c r="E16" s="69"/>
      <c r="F16" s="69">
        <f>SUM(F15)</f>
        <v>540000</v>
      </c>
    </row>
    <row r="17" spans="1:6" x14ac:dyDescent="0.2">
      <c r="A17" s="76"/>
      <c r="B17" s="77"/>
      <c r="C17" s="77"/>
      <c r="D17" s="77"/>
      <c r="E17" s="77"/>
      <c r="F17" s="77"/>
    </row>
    <row r="18" spans="1:6" ht="132" x14ac:dyDescent="0.2">
      <c r="A18" s="68">
        <v>5</v>
      </c>
      <c r="B18" s="70" t="s">
        <v>423</v>
      </c>
      <c r="C18" s="70" t="s">
        <v>424</v>
      </c>
      <c r="D18" s="70"/>
      <c r="E18" s="70"/>
      <c r="F18" s="80">
        <v>5000000</v>
      </c>
    </row>
    <row r="19" spans="1:6" x14ac:dyDescent="0.2">
      <c r="A19" s="69"/>
      <c r="B19" s="69" t="s">
        <v>418</v>
      </c>
      <c r="C19" s="69"/>
      <c r="D19" s="69"/>
      <c r="E19" s="69"/>
      <c r="F19" s="69">
        <f>SUM(F18)</f>
        <v>5000000</v>
      </c>
    </row>
    <row r="20" spans="1:6" x14ac:dyDescent="0.2">
      <c r="A20" s="72"/>
      <c r="B20" s="72"/>
      <c r="C20" s="72"/>
      <c r="D20" s="73"/>
      <c r="E20" s="73"/>
      <c r="F20" s="74"/>
    </row>
    <row r="21" spans="1:6" x14ac:dyDescent="0.2">
      <c r="A21" s="745" t="s">
        <v>187</v>
      </c>
      <c r="B21" s="750"/>
      <c r="C21" s="38"/>
      <c r="D21" s="38"/>
      <c r="E21" s="38"/>
      <c r="F21" s="71">
        <f>+F19+F16+F11+F6</f>
        <v>8780000</v>
      </c>
    </row>
  </sheetData>
  <mergeCells count="5">
    <mergeCell ref="A3:A5"/>
    <mergeCell ref="A8:A10"/>
    <mergeCell ref="A14:A15"/>
    <mergeCell ref="A21:B21"/>
    <mergeCell ref="B1:C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2" sqref="A2"/>
    </sheetView>
  </sheetViews>
  <sheetFormatPr defaultRowHeight="12.75" x14ac:dyDescent="0.2"/>
  <cols>
    <col min="1" max="1" width="2.85546875" style="202" customWidth="1"/>
    <col min="2" max="2" width="22.28515625" style="202" customWidth="1"/>
    <col min="3" max="3" width="16.140625" style="202" customWidth="1"/>
    <col min="4" max="4" width="6.140625" style="202" customWidth="1"/>
    <col min="5" max="5" width="10.7109375" style="202" customWidth="1"/>
    <col min="6" max="6" width="14.28515625" style="202" customWidth="1"/>
    <col min="7" max="7" width="21.28515625" style="202" customWidth="1"/>
    <col min="8" max="16384" width="9.140625" style="202"/>
  </cols>
  <sheetData>
    <row r="1" spans="1:7" ht="54" customHeight="1" x14ac:dyDescent="0.2">
      <c r="A1" s="800" t="s">
        <v>1056</v>
      </c>
      <c r="B1" s="800"/>
      <c r="C1" s="800"/>
      <c r="D1" s="800"/>
      <c r="E1" s="800"/>
      <c r="F1" s="800"/>
      <c r="G1" s="800"/>
    </row>
    <row r="2" spans="1:7" ht="56.25" x14ac:dyDescent="0.2">
      <c r="A2" s="258">
        <v>17</v>
      </c>
      <c r="B2" s="259" t="s">
        <v>781</v>
      </c>
      <c r="C2" s="258" t="s">
        <v>604</v>
      </c>
      <c r="D2" s="258">
        <v>11</v>
      </c>
      <c r="E2" s="260">
        <v>3624800</v>
      </c>
      <c r="F2" s="260">
        <v>105300000</v>
      </c>
      <c r="G2" s="261" t="s">
        <v>782</v>
      </c>
    </row>
    <row r="3" spans="1:7" ht="45" x14ac:dyDescent="0.2">
      <c r="A3" s="242">
        <v>18</v>
      </c>
      <c r="B3" s="262" t="s">
        <v>792</v>
      </c>
      <c r="C3" s="263" t="s">
        <v>604</v>
      </c>
      <c r="D3" s="264">
        <v>1</v>
      </c>
      <c r="E3" s="265">
        <v>22748480</v>
      </c>
      <c r="F3" s="265">
        <v>22748480</v>
      </c>
      <c r="G3" s="266"/>
    </row>
    <row r="4" spans="1:7" customFormat="1" ht="90" x14ac:dyDescent="0.2">
      <c r="A4" s="251">
        <v>15</v>
      </c>
      <c r="B4" s="801" t="s">
        <v>767</v>
      </c>
      <c r="C4" s="267" t="s">
        <v>768</v>
      </c>
      <c r="D4" s="268"/>
      <c r="E4" s="268"/>
      <c r="F4" s="269">
        <v>15000000</v>
      </c>
      <c r="G4" s="270" t="s">
        <v>730</v>
      </c>
    </row>
    <row r="5" spans="1:7" customFormat="1" ht="112.5" x14ac:dyDescent="0.2">
      <c r="A5" s="251">
        <v>16</v>
      </c>
      <c r="B5" s="801"/>
      <c r="C5" s="241" t="s">
        <v>769</v>
      </c>
      <c r="D5" s="268"/>
      <c r="E5" s="268"/>
      <c r="F5" s="269">
        <v>15000000</v>
      </c>
      <c r="G5" s="270" t="s">
        <v>751</v>
      </c>
    </row>
    <row r="6" spans="1:7" customFormat="1" ht="90" x14ac:dyDescent="0.2">
      <c r="A6" s="251">
        <v>17</v>
      </c>
      <c r="B6" s="801"/>
      <c r="C6" s="271" t="s">
        <v>770</v>
      </c>
      <c r="D6" s="268"/>
      <c r="E6" s="268"/>
      <c r="F6" s="269">
        <v>25992000</v>
      </c>
      <c r="G6" s="270" t="s">
        <v>754</v>
      </c>
    </row>
    <row r="7" spans="1:7" x14ac:dyDescent="0.2">
      <c r="A7" s="272"/>
      <c r="B7" s="802" t="s">
        <v>828</v>
      </c>
      <c r="C7" s="802"/>
      <c r="D7" s="802"/>
      <c r="E7" s="802"/>
      <c r="F7" s="802"/>
      <c r="G7" s="802"/>
    </row>
    <row r="8" spans="1:7" x14ac:dyDescent="0.2">
      <c r="A8" s="272"/>
      <c r="B8" s="273" t="s">
        <v>829</v>
      </c>
      <c r="C8" s="273" t="s">
        <v>830</v>
      </c>
      <c r="D8" s="273">
        <v>25</v>
      </c>
      <c r="E8" s="273" t="s">
        <v>832</v>
      </c>
      <c r="F8" s="273" t="s">
        <v>833</v>
      </c>
      <c r="G8" s="251"/>
    </row>
    <row r="9" spans="1:7" x14ac:dyDescent="0.2">
      <c r="A9" s="272"/>
      <c r="B9" s="273" t="s">
        <v>831</v>
      </c>
      <c r="C9" s="251"/>
      <c r="D9" s="273">
        <v>40</v>
      </c>
      <c r="E9" s="273">
        <v>150</v>
      </c>
      <c r="F9" s="273" t="s">
        <v>834</v>
      </c>
      <c r="G9" s="251"/>
    </row>
    <row r="10" spans="1:7" x14ac:dyDescent="0.2">
      <c r="A10" s="272"/>
      <c r="B10" s="273" t="s">
        <v>867</v>
      </c>
      <c r="C10" s="251"/>
      <c r="D10" s="273" t="s">
        <v>835</v>
      </c>
      <c r="E10" s="251"/>
      <c r="F10" s="273" t="s">
        <v>836</v>
      </c>
      <c r="G10" s="251"/>
    </row>
    <row r="11" spans="1:7" x14ac:dyDescent="0.2">
      <c r="A11" s="272"/>
      <c r="B11" s="273" t="s">
        <v>868</v>
      </c>
      <c r="C11" s="251"/>
      <c r="D11" s="273" t="s">
        <v>835</v>
      </c>
      <c r="E11" s="251"/>
      <c r="F11" s="273" t="s">
        <v>836</v>
      </c>
      <c r="G11" s="251"/>
    </row>
    <row r="12" spans="1:7" x14ac:dyDescent="0.2">
      <c r="A12" s="272"/>
      <c r="B12" s="273" t="s">
        <v>869</v>
      </c>
      <c r="C12" s="251"/>
      <c r="D12" s="273" t="s">
        <v>835</v>
      </c>
      <c r="E12" s="251"/>
      <c r="F12" s="273" t="s">
        <v>836</v>
      </c>
      <c r="G12" s="251"/>
    </row>
    <row r="13" spans="1:7" x14ac:dyDescent="0.2">
      <c r="A13" s="272"/>
      <c r="B13" s="274" t="s">
        <v>870</v>
      </c>
      <c r="C13" s="251"/>
      <c r="D13" s="251"/>
      <c r="E13" s="251"/>
      <c r="F13" s="275">
        <v>9050000</v>
      </c>
      <c r="G13" s="251"/>
    </row>
    <row r="14" spans="1:7" x14ac:dyDescent="0.2">
      <c r="A14" s="803" t="s">
        <v>434</v>
      </c>
      <c r="B14" s="804"/>
      <c r="C14" s="804"/>
      <c r="D14" s="804"/>
      <c r="E14" s="805"/>
      <c r="F14" s="276">
        <f>+F13+F6+F5+F4+F3+F2</f>
        <v>193090480</v>
      </c>
      <c r="G14" s="277"/>
    </row>
  </sheetData>
  <mergeCells count="4">
    <mergeCell ref="A1:G1"/>
    <mergeCell ref="B4:B6"/>
    <mergeCell ref="B7:G7"/>
    <mergeCell ref="A14:E14"/>
  </mergeCells>
  <pageMargins left="0.7" right="0.7" top="0.75" bottom="0.75" header="0.3" footer="0.3"/>
  <pageSetup paperSize="9" scale="9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18" sqref="D18"/>
    </sheetView>
  </sheetViews>
  <sheetFormatPr defaultRowHeight="12" x14ac:dyDescent="0.2"/>
  <cols>
    <col min="1" max="1" width="4" style="33" customWidth="1"/>
    <col min="2" max="2" width="27.85546875" style="33" customWidth="1"/>
    <col min="3" max="3" width="24.85546875" style="33" customWidth="1"/>
    <col min="4" max="4" width="7.7109375" style="33" customWidth="1"/>
    <col min="5" max="5" width="11.28515625" style="33" customWidth="1"/>
    <col min="6" max="6" width="12.28515625" style="33" customWidth="1"/>
    <col min="7" max="7" width="40.42578125" style="33" customWidth="1"/>
    <col min="8" max="16384" width="9.140625" style="33"/>
  </cols>
  <sheetData>
    <row r="1" spans="1:7" ht="28.5" customHeight="1" x14ac:dyDescent="0.2">
      <c r="A1" s="806" t="s">
        <v>791</v>
      </c>
      <c r="B1" s="806"/>
      <c r="C1" s="806"/>
      <c r="D1" s="806"/>
      <c r="E1" s="806"/>
      <c r="F1" s="806"/>
      <c r="G1" s="806"/>
    </row>
    <row r="2" spans="1:7" ht="24" x14ac:dyDescent="0.2">
      <c r="A2" s="206">
        <v>1</v>
      </c>
      <c r="B2" s="207" t="s">
        <v>783</v>
      </c>
      <c r="C2" s="206" t="s">
        <v>784</v>
      </c>
      <c r="D2" s="206">
        <v>60</v>
      </c>
      <c r="E2" s="208">
        <v>3500000</v>
      </c>
      <c r="F2" s="209">
        <v>3500000</v>
      </c>
      <c r="G2" s="207" t="s">
        <v>782</v>
      </c>
    </row>
    <row r="3" spans="1:7" ht="24" x14ac:dyDescent="0.2">
      <c r="A3" s="206">
        <v>2</v>
      </c>
      <c r="B3" s="207" t="s">
        <v>785</v>
      </c>
      <c r="C3" s="210" t="s">
        <v>786</v>
      </c>
      <c r="D3" s="210" t="s">
        <v>577</v>
      </c>
      <c r="E3" s="211">
        <v>2500000</v>
      </c>
      <c r="F3" s="212">
        <v>30000000</v>
      </c>
      <c r="G3" s="207" t="s">
        <v>787</v>
      </c>
    </row>
    <row r="4" spans="1:7" ht="36" x14ac:dyDescent="0.2">
      <c r="A4" s="206">
        <v>3</v>
      </c>
      <c r="B4" s="207" t="s">
        <v>788</v>
      </c>
      <c r="C4" s="210" t="s">
        <v>786</v>
      </c>
      <c r="D4" s="210" t="s">
        <v>577</v>
      </c>
      <c r="E4" s="211">
        <v>500000</v>
      </c>
      <c r="F4" s="212">
        <v>6000000</v>
      </c>
      <c r="G4" s="207" t="s">
        <v>789</v>
      </c>
    </row>
    <row r="5" spans="1:7" ht="36" x14ac:dyDescent="0.2">
      <c r="A5" s="206">
        <v>4</v>
      </c>
      <c r="B5" s="213" t="s">
        <v>790</v>
      </c>
      <c r="C5" s="210" t="s">
        <v>786</v>
      </c>
      <c r="D5" s="210" t="s">
        <v>577</v>
      </c>
      <c r="E5" s="214">
        <v>1000000</v>
      </c>
      <c r="F5" s="212">
        <v>12000000</v>
      </c>
      <c r="G5" s="215"/>
    </row>
    <row r="6" spans="1:7" ht="60" x14ac:dyDescent="0.2">
      <c r="A6" s="47">
        <v>5</v>
      </c>
      <c r="B6" s="216" t="s">
        <v>776</v>
      </c>
      <c r="C6" s="190" t="s">
        <v>777</v>
      </c>
      <c r="D6" s="164" t="s">
        <v>778</v>
      </c>
      <c r="E6" s="164" t="s">
        <v>779</v>
      </c>
      <c r="F6" s="165">
        <v>2940000</v>
      </c>
      <c r="G6" s="166" t="s">
        <v>751</v>
      </c>
    </row>
    <row r="7" spans="1:7" ht="36" x14ac:dyDescent="0.2">
      <c r="A7" s="217">
        <v>6</v>
      </c>
      <c r="B7" s="216" t="s">
        <v>776</v>
      </c>
      <c r="C7" s="194" t="s">
        <v>780</v>
      </c>
      <c r="D7" s="195"/>
      <c r="E7" s="195"/>
      <c r="F7" s="196">
        <v>15000000</v>
      </c>
      <c r="G7" s="201" t="s">
        <v>751</v>
      </c>
    </row>
    <row r="8" spans="1:7" x14ac:dyDescent="0.2">
      <c r="A8" s="745" t="s">
        <v>434</v>
      </c>
      <c r="B8" s="746"/>
      <c r="C8" s="746"/>
      <c r="D8" s="750"/>
      <c r="E8" s="38"/>
      <c r="F8" s="113">
        <f>+F7+F6+F5+F4+F3+F2</f>
        <v>69440000</v>
      </c>
      <c r="G8" s="38"/>
    </row>
    <row r="18" spans="4:4" x14ac:dyDescent="0.2">
      <c r="D18" s="33" t="s">
        <v>1057</v>
      </c>
    </row>
  </sheetData>
  <mergeCells count="2">
    <mergeCell ref="A1:G1"/>
    <mergeCell ref="A8:D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L11" sqref="L11"/>
    </sheetView>
  </sheetViews>
  <sheetFormatPr defaultRowHeight="12.75" x14ac:dyDescent="0.2"/>
  <cols>
    <col min="2" max="2" width="22.85546875" customWidth="1"/>
    <col min="3" max="3" width="18.5703125" customWidth="1"/>
    <col min="4" max="4" width="23.28515625" customWidth="1"/>
  </cols>
  <sheetData>
    <row r="2" spans="1:4" x14ac:dyDescent="0.2">
      <c r="A2" s="9"/>
      <c r="B2" s="608" t="s">
        <v>257</v>
      </c>
      <c r="C2" s="608"/>
      <c r="D2" s="608"/>
    </row>
    <row r="3" spans="1:4" ht="38.25" customHeight="1" x14ac:dyDescent="0.2">
      <c r="A3" s="9"/>
      <c r="B3" s="16" t="s">
        <v>166</v>
      </c>
      <c r="C3" s="16" t="s">
        <v>165</v>
      </c>
      <c r="D3" s="16" t="s">
        <v>164</v>
      </c>
    </row>
    <row r="4" spans="1:4" ht="14.25" x14ac:dyDescent="0.2">
      <c r="A4" s="17" t="s">
        <v>134</v>
      </c>
      <c r="B4" s="28">
        <v>1</v>
      </c>
      <c r="C4" s="27"/>
      <c r="D4" s="29"/>
    </row>
    <row r="5" spans="1:4" ht="14.25" x14ac:dyDescent="0.2">
      <c r="A5" s="17" t="s">
        <v>135</v>
      </c>
      <c r="B5" s="28">
        <v>9</v>
      </c>
      <c r="C5" s="27"/>
      <c r="D5" s="29"/>
    </row>
    <row r="6" spans="1:4" ht="14.25" x14ac:dyDescent="0.2">
      <c r="A6" s="17" t="s">
        <v>136</v>
      </c>
      <c r="B6" s="30"/>
      <c r="C6" s="27"/>
      <c r="D6" s="29"/>
    </row>
    <row r="7" spans="1:4" ht="14.25" x14ac:dyDescent="0.2">
      <c r="A7" s="17" t="s">
        <v>137</v>
      </c>
      <c r="B7" s="30"/>
      <c r="C7" s="27">
        <v>5</v>
      </c>
      <c r="D7" s="29"/>
    </row>
    <row r="8" spans="1:4" ht="14.25" x14ac:dyDescent="0.2">
      <c r="A8" s="17" t="s">
        <v>138</v>
      </c>
      <c r="B8" s="30"/>
      <c r="C8" s="27">
        <v>51</v>
      </c>
      <c r="D8" s="29"/>
    </row>
    <row r="9" spans="1:4" ht="14.25" x14ac:dyDescent="0.2">
      <c r="A9" s="17" t="s">
        <v>139</v>
      </c>
      <c r="B9" s="30"/>
      <c r="C9" s="27"/>
      <c r="D9" s="29"/>
    </row>
    <row r="10" spans="1:4" ht="14.25" x14ac:dyDescent="0.2">
      <c r="A10" s="17" t="s">
        <v>140</v>
      </c>
      <c r="B10" s="30"/>
      <c r="C10" s="27">
        <v>1</v>
      </c>
      <c r="D10" s="29"/>
    </row>
    <row r="11" spans="1:4" ht="14.25" x14ac:dyDescent="0.2">
      <c r="A11" s="17" t="s">
        <v>141</v>
      </c>
      <c r="B11" s="30"/>
      <c r="C11" s="27">
        <v>1</v>
      </c>
      <c r="D11" s="29"/>
    </row>
    <row r="12" spans="1:4" ht="14.25" x14ac:dyDescent="0.2">
      <c r="A12" s="17" t="s">
        <v>142</v>
      </c>
      <c r="B12" s="30"/>
      <c r="C12" s="27">
        <v>2</v>
      </c>
      <c r="D12" s="29"/>
    </row>
    <row r="13" spans="1:4" ht="14.25" x14ac:dyDescent="0.2">
      <c r="A13" s="17" t="s">
        <v>143</v>
      </c>
      <c r="B13" s="30"/>
      <c r="C13" s="27">
        <v>2</v>
      </c>
      <c r="D13" s="29"/>
    </row>
    <row r="14" spans="1:4" ht="14.25" x14ac:dyDescent="0.2">
      <c r="A14" s="17" t="s">
        <v>144</v>
      </c>
      <c r="B14" s="30"/>
      <c r="C14" s="27">
        <v>2</v>
      </c>
      <c r="D14" s="29"/>
    </row>
    <row r="15" spans="1:4" x14ac:dyDescent="0.2">
      <c r="A15" s="18"/>
      <c r="B15" s="31">
        <f>SUM(B4:B14)</f>
        <v>10</v>
      </c>
      <c r="C15" s="31">
        <f>SUM(C4:C14)</f>
        <v>64</v>
      </c>
      <c r="D15" s="31">
        <f>SUM(D4:D14)</f>
        <v>0</v>
      </c>
    </row>
  </sheetData>
  <mergeCells count="1">
    <mergeCell ref="B2:D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85" zoomScaleNormal="85" workbookViewId="0">
      <selection activeCell="K100" sqref="K100"/>
    </sheetView>
  </sheetViews>
  <sheetFormatPr defaultColWidth="7" defaultRowHeight="12" x14ac:dyDescent="0.2"/>
  <cols>
    <col min="1" max="1" width="10.28515625" style="309" bestFit="1" customWidth="1"/>
    <col min="2" max="2" width="30.5703125" style="227" customWidth="1"/>
    <col min="3" max="3" width="34.140625" style="33" customWidth="1"/>
    <col min="4" max="4" width="8.28515625" style="33" customWidth="1"/>
    <col min="5" max="5" width="13.140625" style="33" customWidth="1"/>
    <col min="6" max="6" width="7" style="33"/>
    <col min="7" max="7" width="9.28515625" style="33" customWidth="1"/>
    <col min="8" max="8" width="10.5703125" style="33" customWidth="1"/>
    <col min="9" max="9" width="3.140625" style="310" customWidth="1"/>
    <col min="10" max="10" width="13.42578125" style="310" customWidth="1"/>
    <col min="11" max="11" width="14.42578125" style="310" customWidth="1"/>
    <col min="12" max="12" width="8.7109375" style="310" bestFit="1" customWidth="1"/>
    <col min="13" max="13" width="13.7109375" style="310" customWidth="1"/>
    <col min="14" max="14" width="12.42578125" style="372" customWidth="1"/>
    <col min="15" max="15" width="10.28515625" style="33" bestFit="1" customWidth="1"/>
    <col min="16" max="16384" width="7" style="33"/>
  </cols>
  <sheetData>
    <row r="1" spans="1:15" x14ac:dyDescent="0.2">
      <c r="A1" s="358" t="s">
        <v>192</v>
      </c>
      <c r="B1" s="225"/>
      <c r="C1" s="628" t="s">
        <v>188</v>
      </c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218"/>
    </row>
    <row r="2" spans="1:15" x14ac:dyDescent="0.2">
      <c r="A2" s="359"/>
      <c r="B2" s="226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20"/>
    </row>
    <row r="3" spans="1:15" ht="44.25" customHeight="1" x14ac:dyDescent="0.2">
      <c r="A3" s="629" t="s">
        <v>173</v>
      </c>
      <c r="B3" s="630" t="s">
        <v>174</v>
      </c>
      <c r="C3" s="631" t="s">
        <v>175</v>
      </c>
      <c r="D3" s="631" t="s">
        <v>246</v>
      </c>
      <c r="E3" s="631"/>
      <c r="F3" s="632" t="s">
        <v>176</v>
      </c>
      <c r="G3" s="633"/>
      <c r="H3" s="633"/>
      <c r="I3" s="633"/>
      <c r="J3" s="633"/>
      <c r="K3" s="633"/>
      <c r="L3" s="634"/>
      <c r="M3" s="635" t="s">
        <v>177</v>
      </c>
      <c r="N3" s="625" t="s">
        <v>191</v>
      </c>
      <c r="O3" s="224"/>
    </row>
    <row r="4" spans="1:15" ht="48" x14ac:dyDescent="0.2">
      <c r="A4" s="629"/>
      <c r="B4" s="630"/>
      <c r="C4" s="631"/>
      <c r="D4" s="314" t="s">
        <v>178</v>
      </c>
      <c r="E4" s="315" t="s">
        <v>179</v>
      </c>
      <c r="F4" s="314" t="s">
        <v>180</v>
      </c>
      <c r="G4" s="314" t="s">
        <v>181</v>
      </c>
      <c r="H4" s="316" t="s">
        <v>183</v>
      </c>
      <c r="I4" s="314" t="s">
        <v>184</v>
      </c>
      <c r="J4" s="314" t="s">
        <v>185</v>
      </c>
      <c r="K4" s="317" t="s">
        <v>182</v>
      </c>
      <c r="L4" s="314" t="s">
        <v>186</v>
      </c>
      <c r="M4" s="636"/>
      <c r="N4" s="626"/>
      <c r="O4" s="224"/>
    </row>
    <row r="5" spans="1:15" ht="28.5" customHeight="1" x14ac:dyDescent="0.2">
      <c r="A5" s="643" t="s">
        <v>315</v>
      </c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4"/>
      <c r="M5" s="644"/>
      <c r="N5" s="645"/>
      <c r="O5" s="224"/>
    </row>
    <row r="6" spans="1:15" s="310" customFormat="1" ht="28.5" customHeight="1" x14ac:dyDescent="0.2">
      <c r="A6" s="360">
        <v>1</v>
      </c>
      <c r="B6" s="318" t="s">
        <v>872</v>
      </c>
      <c r="C6" s="318" t="s">
        <v>873</v>
      </c>
      <c r="D6" s="315" t="s">
        <v>134</v>
      </c>
      <c r="E6" s="319">
        <v>986863</v>
      </c>
      <c r="F6" s="315"/>
      <c r="G6" s="315"/>
      <c r="H6" s="320"/>
      <c r="I6" s="315"/>
      <c r="J6" s="315">
        <v>114400</v>
      </c>
      <c r="K6" s="315">
        <v>98686</v>
      </c>
      <c r="L6" s="315"/>
      <c r="M6" s="321">
        <f t="shared" ref="M6:M20" si="0">SUM(E6:L6)</f>
        <v>1199949</v>
      </c>
      <c r="N6" s="322">
        <f>+M6*12</f>
        <v>14399388</v>
      </c>
      <c r="O6" s="323"/>
    </row>
    <row r="7" spans="1:15" ht="28.5" customHeight="1" x14ac:dyDescent="0.2">
      <c r="A7" s="637" t="s">
        <v>903</v>
      </c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  <c r="N7" s="639"/>
      <c r="O7" s="224"/>
    </row>
    <row r="8" spans="1:15" ht="28.5" customHeight="1" x14ac:dyDescent="0.2">
      <c r="A8" s="360">
        <v>2</v>
      </c>
      <c r="B8" s="237" t="s">
        <v>258</v>
      </c>
      <c r="C8" s="324" t="s">
        <v>259</v>
      </c>
      <c r="D8" s="325" t="s">
        <v>260</v>
      </c>
      <c r="E8" s="326">
        <v>772530</v>
      </c>
      <c r="F8" s="326"/>
      <c r="G8" s="326"/>
      <c r="H8" s="326"/>
      <c r="I8" s="326"/>
      <c r="J8" s="315">
        <v>114400</v>
      </c>
      <c r="K8" s="315">
        <f t="shared" ref="K8:K21" si="1">E8*0.4</f>
        <v>309012</v>
      </c>
      <c r="L8" s="327"/>
      <c r="M8" s="321">
        <f t="shared" si="0"/>
        <v>1195942</v>
      </c>
      <c r="N8" s="322">
        <f t="shared" ref="N8:N31" si="2">+M8*12</f>
        <v>14351304</v>
      </c>
      <c r="O8" s="224"/>
    </row>
    <row r="9" spans="1:15" ht="28.5" customHeight="1" x14ac:dyDescent="0.2">
      <c r="A9" s="360">
        <v>3</v>
      </c>
      <c r="B9" s="328" t="s">
        <v>874</v>
      </c>
      <c r="C9" s="324" t="s">
        <v>261</v>
      </c>
      <c r="D9" s="329" t="s">
        <v>262</v>
      </c>
      <c r="E9" s="326">
        <v>740946</v>
      </c>
      <c r="F9" s="326"/>
      <c r="G9" s="326"/>
      <c r="H9" s="326"/>
      <c r="I9" s="326"/>
      <c r="J9" s="315">
        <v>114400</v>
      </c>
      <c r="K9" s="315">
        <f t="shared" si="1"/>
        <v>296378.40000000002</v>
      </c>
      <c r="L9" s="327"/>
      <c r="M9" s="321">
        <f t="shared" si="0"/>
        <v>1151724.3999999999</v>
      </c>
      <c r="N9" s="322">
        <f t="shared" si="2"/>
        <v>13820692.799999999</v>
      </c>
      <c r="O9" s="224"/>
    </row>
    <row r="10" spans="1:15" ht="28.5" customHeight="1" x14ac:dyDescent="0.2">
      <c r="A10" s="360">
        <v>4</v>
      </c>
      <c r="B10" s="330" t="s">
        <v>263</v>
      </c>
      <c r="C10" s="331" t="s">
        <v>264</v>
      </c>
      <c r="D10" s="332" t="s">
        <v>265</v>
      </c>
      <c r="E10" s="326">
        <v>659767</v>
      </c>
      <c r="F10" s="326"/>
      <c r="G10" s="326">
        <f>E10*0.15</f>
        <v>98965.05</v>
      </c>
      <c r="H10" s="326"/>
      <c r="I10" s="326"/>
      <c r="J10" s="315">
        <v>114400</v>
      </c>
      <c r="K10" s="315">
        <f t="shared" si="1"/>
        <v>263906.8</v>
      </c>
      <c r="L10" s="327"/>
      <c r="M10" s="321">
        <f t="shared" si="0"/>
        <v>1137038.8500000001</v>
      </c>
      <c r="N10" s="322">
        <f t="shared" si="2"/>
        <v>13644466.200000001</v>
      </c>
      <c r="O10" s="224"/>
    </row>
    <row r="11" spans="1:15" ht="28.5" customHeight="1" x14ac:dyDescent="0.2">
      <c r="A11" s="360">
        <v>5</v>
      </c>
      <c r="B11" s="324" t="s">
        <v>266</v>
      </c>
      <c r="C11" s="324" t="s">
        <v>267</v>
      </c>
      <c r="D11" s="329" t="s">
        <v>265</v>
      </c>
      <c r="E11" s="326">
        <v>659700</v>
      </c>
      <c r="F11" s="326"/>
      <c r="G11" s="326"/>
      <c r="H11" s="326"/>
      <c r="I11" s="326"/>
      <c r="J11" s="315">
        <v>114400</v>
      </c>
      <c r="K11" s="315">
        <v>197910</v>
      </c>
      <c r="L11" s="327"/>
      <c r="M11" s="321">
        <f t="shared" si="0"/>
        <v>972010</v>
      </c>
      <c r="N11" s="322">
        <f t="shared" si="2"/>
        <v>11664120</v>
      </c>
      <c r="O11" s="224"/>
    </row>
    <row r="12" spans="1:15" ht="28.5" customHeight="1" x14ac:dyDescent="0.2">
      <c r="A12" s="360">
        <v>6</v>
      </c>
      <c r="B12" s="328" t="s">
        <v>270</v>
      </c>
      <c r="C12" s="324" t="s">
        <v>271</v>
      </c>
      <c r="D12" s="329" t="s">
        <v>272</v>
      </c>
      <c r="E12" s="326">
        <v>587443</v>
      </c>
      <c r="F12" s="326"/>
      <c r="G12" s="326">
        <f>E12*0.15</f>
        <v>88116.45</v>
      </c>
      <c r="H12" s="326"/>
      <c r="I12" s="326"/>
      <c r="J12" s="315">
        <v>114400</v>
      </c>
      <c r="K12" s="315">
        <f t="shared" si="1"/>
        <v>234977.2</v>
      </c>
      <c r="L12" s="327"/>
      <c r="M12" s="321">
        <f t="shared" si="0"/>
        <v>1024936.6499999999</v>
      </c>
      <c r="N12" s="322">
        <f t="shared" si="2"/>
        <v>12299239.799999999</v>
      </c>
      <c r="O12" s="224"/>
    </row>
    <row r="13" spans="1:15" ht="28.5" customHeight="1" x14ac:dyDescent="0.2">
      <c r="A13" s="360">
        <v>7</v>
      </c>
      <c r="B13" s="328" t="s">
        <v>893</v>
      </c>
      <c r="C13" s="324" t="s">
        <v>889</v>
      </c>
      <c r="D13" s="329" t="s">
        <v>275</v>
      </c>
      <c r="E13" s="326">
        <v>525452</v>
      </c>
      <c r="F13" s="326"/>
      <c r="G13" s="326"/>
      <c r="H13" s="326"/>
      <c r="I13" s="326"/>
      <c r="J13" s="315">
        <v>114000</v>
      </c>
      <c r="K13" s="315">
        <f t="shared" ref="K13:K19" si="3">+E13*0.2</f>
        <v>105090.40000000001</v>
      </c>
      <c r="L13" s="327"/>
      <c r="M13" s="364">
        <f>+E13+K13</f>
        <v>630542.4</v>
      </c>
      <c r="N13" s="322">
        <f t="shared" si="2"/>
        <v>7566508.8000000007</v>
      </c>
      <c r="O13" s="224"/>
    </row>
    <row r="14" spans="1:15" ht="28.5" customHeight="1" x14ac:dyDescent="0.2">
      <c r="A14" s="360">
        <v>8</v>
      </c>
      <c r="B14" s="328" t="s">
        <v>842</v>
      </c>
      <c r="C14" s="324" t="s">
        <v>894</v>
      </c>
      <c r="D14" s="329" t="s">
        <v>276</v>
      </c>
      <c r="E14" s="326">
        <v>558559</v>
      </c>
      <c r="F14" s="326"/>
      <c r="G14" s="326"/>
      <c r="H14" s="326"/>
      <c r="I14" s="326"/>
      <c r="J14" s="315">
        <v>114000</v>
      </c>
      <c r="K14" s="315">
        <f t="shared" si="3"/>
        <v>111711.8</v>
      </c>
      <c r="L14" s="327"/>
      <c r="M14" s="364">
        <f t="shared" ref="M14:M19" si="4">+E14+K14</f>
        <v>670270.80000000005</v>
      </c>
      <c r="N14" s="322">
        <f t="shared" ref="N14:N19" si="5">+M14*12</f>
        <v>8043249.6000000006</v>
      </c>
      <c r="O14" s="224"/>
    </row>
    <row r="15" spans="1:15" ht="28.5" customHeight="1" x14ac:dyDescent="0.2">
      <c r="A15" s="360">
        <v>9</v>
      </c>
      <c r="B15" s="328" t="s">
        <v>487</v>
      </c>
      <c r="C15" s="324" t="s">
        <v>904</v>
      </c>
      <c r="D15" s="329" t="s">
        <v>265</v>
      </c>
      <c r="E15" s="326">
        <v>634912</v>
      </c>
      <c r="F15" s="326"/>
      <c r="G15" s="326"/>
      <c r="H15" s="326"/>
      <c r="I15" s="326"/>
      <c r="J15" s="315">
        <v>114000</v>
      </c>
      <c r="K15" s="315">
        <f t="shared" si="3"/>
        <v>126982.40000000001</v>
      </c>
      <c r="L15" s="327"/>
      <c r="M15" s="364">
        <f t="shared" si="4"/>
        <v>761894.40000000002</v>
      </c>
      <c r="N15" s="322">
        <f t="shared" si="5"/>
        <v>9142732.8000000007</v>
      </c>
      <c r="O15" s="224"/>
    </row>
    <row r="16" spans="1:15" ht="28.5" customHeight="1" x14ac:dyDescent="0.2">
      <c r="A16" s="360">
        <v>10</v>
      </c>
      <c r="B16" s="328" t="s">
        <v>895</v>
      </c>
      <c r="C16" s="324" t="s">
        <v>905</v>
      </c>
      <c r="D16" s="337" t="s">
        <v>142</v>
      </c>
      <c r="E16" s="363">
        <v>488551.92869999999</v>
      </c>
      <c r="F16" s="326"/>
      <c r="G16" s="326"/>
      <c r="H16" s="326"/>
      <c r="I16" s="326"/>
      <c r="J16" s="315">
        <v>114000</v>
      </c>
      <c r="K16" s="315">
        <f t="shared" si="3"/>
        <v>97710.385739999998</v>
      </c>
      <c r="L16" s="327"/>
      <c r="M16" s="364">
        <f t="shared" si="4"/>
        <v>586262.31443999999</v>
      </c>
      <c r="N16" s="322">
        <f t="shared" si="5"/>
        <v>7035147.7732800003</v>
      </c>
      <c r="O16" s="224"/>
    </row>
    <row r="17" spans="1:15" ht="28.5" customHeight="1" x14ac:dyDescent="0.2">
      <c r="A17" s="360">
        <v>11</v>
      </c>
      <c r="B17" s="328" t="s">
        <v>896</v>
      </c>
      <c r="C17" s="324" t="s">
        <v>906</v>
      </c>
      <c r="D17" s="337" t="s">
        <v>141</v>
      </c>
      <c r="E17" s="363">
        <v>488552.92869999999</v>
      </c>
      <c r="F17" s="326"/>
      <c r="G17" s="326"/>
      <c r="H17" s="326">
        <f>+E17*0.4</f>
        <v>195421.17148000002</v>
      </c>
      <c r="I17" s="326"/>
      <c r="J17" s="315">
        <v>114000</v>
      </c>
      <c r="K17" s="315">
        <f t="shared" si="3"/>
        <v>97710.58574000001</v>
      </c>
      <c r="L17" s="327"/>
      <c r="M17" s="364">
        <f t="shared" si="4"/>
        <v>586263.51444000006</v>
      </c>
      <c r="N17" s="322">
        <f t="shared" si="5"/>
        <v>7035162.1732800007</v>
      </c>
      <c r="O17" s="224"/>
    </row>
    <row r="18" spans="1:15" ht="28.5" customHeight="1" x14ac:dyDescent="0.2">
      <c r="A18" s="360">
        <v>12</v>
      </c>
      <c r="B18" s="328" t="s">
        <v>311</v>
      </c>
      <c r="C18" s="324" t="s">
        <v>312</v>
      </c>
      <c r="D18" s="329" t="s">
        <v>313</v>
      </c>
      <c r="E18" s="338">
        <v>454604</v>
      </c>
      <c r="F18" s="326"/>
      <c r="G18" s="326"/>
      <c r="H18" s="326"/>
      <c r="I18" s="326"/>
      <c r="J18" s="315">
        <v>114000</v>
      </c>
      <c r="K18" s="315">
        <f t="shared" si="3"/>
        <v>90920.8</v>
      </c>
      <c r="L18" s="327"/>
      <c r="M18" s="364">
        <f t="shared" si="4"/>
        <v>545524.80000000005</v>
      </c>
      <c r="N18" s="322">
        <f t="shared" si="5"/>
        <v>6546297.6000000006</v>
      </c>
      <c r="O18" s="224"/>
    </row>
    <row r="19" spans="1:15" ht="28.5" customHeight="1" x14ac:dyDescent="0.2">
      <c r="A19" s="360">
        <v>13</v>
      </c>
      <c r="B19" s="328" t="s">
        <v>314</v>
      </c>
      <c r="C19" s="324" t="s">
        <v>312</v>
      </c>
      <c r="D19" s="329" t="s">
        <v>313</v>
      </c>
      <c r="E19" s="338">
        <v>454604</v>
      </c>
      <c r="F19" s="326"/>
      <c r="G19" s="326"/>
      <c r="H19" s="326"/>
      <c r="I19" s="326"/>
      <c r="J19" s="315">
        <v>114000</v>
      </c>
      <c r="K19" s="315">
        <f t="shared" si="3"/>
        <v>90920.8</v>
      </c>
      <c r="L19" s="327"/>
      <c r="M19" s="364">
        <f t="shared" si="4"/>
        <v>545524.80000000005</v>
      </c>
      <c r="N19" s="322">
        <f t="shared" si="5"/>
        <v>6546297.6000000006</v>
      </c>
      <c r="O19" s="224"/>
    </row>
    <row r="20" spans="1:15" ht="28.5" customHeight="1" x14ac:dyDescent="0.2">
      <c r="A20" s="360">
        <v>14</v>
      </c>
      <c r="B20" s="333" t="s">
        <v>273</v>
      </c>
      <c r="C20" s="334" t="s">
        <v>274</v>
      </c>
      <c r="D20" s="329" t="s">
        <v>265</v>
      </c>
      <c r="E20" s="326">
        <v>634912</v>
      </c>
      <c r="F20" s="335"/>
      <c r="G20" s="335"/>
      <c r="H20" s="326"/>
      <c r="I20" s="326"/>
      <c r="J20" s="315">
        <v>114400</v>
      </c>
      <c r="K20" s="315">
        <v>190474</v>
      </c>
      <c r="L20" s="327"/>
      <c r="M20" s="321">
        <f t="shared" si="0"/>
        <v>939786</v>
      </c>
      <c r="N20" s="322">
        <f t="shared" si="2"/>
        <v>11277432</v>
      </c>
      <c r="O20" s="224"/>
    </row>
    <row r="21" spans="1:15" ht="28.5" customHeight="1" x14ac:dyDescent="0.2">
      <c r="A21" s="360">
        <v>15</v>
      </c>
      <c r="B21" s="333" t="s">
        <v>293</v>
      </c>
      <c r="C21" s="324" t="s">
        <v>267</v>
      </c>
      <c r="D21" s="329" t="s">
        <v>281</v>
      </c>
      <c r="E21" s="373" t="s">
        <v>481</v>
      </c>
      <c r="F21" s="335"/>
      <c r="G21" s="335">
        <v>63491</v>
      </c>
      <c r="H21" s="326"/>
      <c r="I21" s="326"/>
      <c r="J21" s="315">
        <v>114400</v>
      </c>
      <c r="K21" s="315">
        <f t="shared" si="1"/>
        <v>253962.40000000002</v>
      </c>
      <c r="L21" s="327"/>
      <c r="M21" s="321">
        <f>+K21+I21+G21+E21</f>
        <v>952359.4</v>
      </c>
      <c r="N21" s="322">
        <f t="shared" si="2"/>
        <v>11428312.800000001</v>
      </c>
      <c r="O21" s="224"/>
    </row>
    <row r="22" spans="1:15" ht="28.5" customHeight="1" x14ac:dyDescent="0.2">
      <c r="A22" s="360">
        <v>16</v>
      </c>
      <c r="B22" s="336" t="s">
        <v>309</v>
      </c>
      <c r="C22" s="334" t="s">
        <v>165</v>
      </c>
      <c r="D22" s="337" t="s">
        <v>281</v>
      </c>
      <c r="E22" s="338">
        <v>634905.98179999995</v>
      </c>
      <c r="F22" s="338"/>
      <c r="G22" s="338"/>
      <c r="H22" s="338"/>
      <c r="I22" s="338"/>
      <c r="J22" s="315">
        <v>114400</v>
      </c>
      <c r="K22" s="315">
        <v>126981</v>
      </c>
      <c r="L22" s="339"/>
      <c r="M22" s="321">
        <f>SUM(E22:L22)</f>
        <v>876286.98179999995</v>
      </c>
      <c r="N22" s="322">
        <f>+M22*12</f>
        <v>10515443.781599998</v>
      </c>
      <c r="O22" s="224"/>
    </row>
    <row r="23" spans="1:15" ht="28.5" customHeight="1" x14ac:dyDescent="0.2">
      <c r="A23" s="637" t="s">
        <v>875</v>
      </c>
      <c r="B23" s="638"/>
      <c r="C23" s="638"/>
      <c r="D23" s="638"/>
      <c r="E23" s="638"/>
      <c r="F23" s="638"/>
      <c r="G23" s="638"/>
      <c r="H23" s="638"/>
      <c r="I23" s="638"/>
      <c r="J23" s="638"/>
      <c r="K23" s="638"/>
      <c r="L23" s="638"/>
      <c r="M23" s="638"/>
      <c r="N23" s="639"/>
      <c r="O23" s="224"/>
    </row>
    <row r="24" spans="1:15" ht="28.5" customHeight="1" x14ac:dyDescent="0.2">
      <c r="A24" s="360">
        <v>17</v>
      </c>
      <c r="B24" s="328" t="s">
        <v>876</v>
      </c>
      <c r="C24" s="324" t="s">
        <v>259</v>
      </c>
      <c r="D24" s="329" t="s">
        <v>277</v>
      </c>
      <c r="E24" s="326">
        <v>750245</v>
      </c>
      <c r="F24" s="326"/>
      <c r="G24" s="326"/>
      <c r="H24" s="326"/>
      <c r="I24" s="326"/>
      <c r="J24" s="315">
        <v>114400</v>
      </c>
      <c r="K24" s="315">
        <v>150049</v>
      </c>
      <c r="L24" s="327"/>
      <c r="M24" s="321">
        <f>SUM(E24:L24)</f>
        <v>1014694</v>
      </c>
      <c r="N24" s="322">
        <f t="shared" si="2"/>
        <v>12176328</v>
      </c>
      <c r="O24" s="224"/>
    </row>
    <row r="25" spans="1:15" ht="28.5" customHeight="1" x14ac:dyDescent="0.2">
      <c r="A25" s="360">
        <v>18</v>
      </c>
      <c r="B25" s="324" t="s">
        <v>278</v>
      </c>
      <c r="C25" s="324" t="s">
        <v>267</v>
      </c>
      <c r="D25" s="329" t="s">
        <v>269</v>
      </c>
      <c r="E25" s="326">
        <v>602944</v>
      </c>
      <c r="F25" s="326"/>
      <c r="G25" s="326"/>
      <c r="H25" s="326"/>
      <c r="I25" s="326"/>
      <c r="J25" s="315">
        <v>114400</v>
      </c>
      <c r="K25" s="315">
        <v>120589</v>
      </c>
      <c r="L25" s="327"/>
      <c r="M25" s="321">
        <f t="shared" ref="M25:M66" si="6">SUM(E25:L25)</f>
        <v>837933</v>
      </c>
      <c r="N25" s="322">
        <f t="shared" si="2"/>
        <v>10055196</v>
      </c>
      <c r="O25" s="224"/>
    </row>
    <row r="26" spans="1:15" ht="28.5" customHeight="1" x14ac:dyDescent="0.2">
      <c r="A26" s="360">
        <v>19</v>
      </c>
      <c r="B26" s="324" t="s">
        <v>279</v>
      </c>
      <c r="C26" s="324" t="s">
        <v>280</v>
      </c>
      <c r="D26" s="329" t="s">
        <v>265</v>
      </c>
      <c r="E26" s="326">
        <v>660752</v>
      </c>
      <c r="F26" s="326"/>
      <c r="G26" s="326"/>
      <c r="H26" s="326"/>
      <c r="I26" s="326"/>
      <c r="J26" s="315">
        <v>114400</v>
      </c>
      <c r="K26" s="315">
        <v>198226</v>
      </c>
      <c r="L26" s="327"/>
      <c r="M26" s="321">
        <f t="shared" si="6"/>
        <v>973378</v>
      </c>
      <c r="N26" s="322">
        <f t="shared" si="2"/>
        <v>11680536</v>
      </c>
      <c r="O26" s="224"/>
    </row>
    <row r="27" spans="1:15" ht="28.5" customHeight="1" x14ac:dyDescent="0.2">
      <c r="A27" s="360">
        <v>20</v>
      </c>
      <c r="B27" s="328" t="s">
        <v>282</v>
      </c>
      <c r="C27" s="324" t="s">
        <v>280</v>
      </c>
      <c r="D27" s="329" t="s">
        <v>281</v>
      </c>
      <c r="E27" s="326">
        <v>659000</v>
      </c>
      <c r="F27" s="326"/>
      <c r="G27" s="326"/>
      <c r="H27" s="326"/>
      <c r="I27" s="326"/>
      <c r="J27" s="315">
        <v>114400</v>
      </c>
      <c r="K27" s="315">
        <f t="shared" ref="K27:K63" si="7">E27*0.4</f>
        <v>263600</v>
      </c>
      <c r="L27" s="327"/>
      <c r="M27" s="321">
        <f t="shared" si="6"/>
        <v>1037000</v>
      </c>
      <c r="N27" s="322">
        <f t="shared" si="2"/>
        <v>12444000</v>
      </c>
      <c r="O27" s="224"/>
    </row>
    <row r="28" spans="1:15" ht="28.5" customHeight="1" x14ac:dyDescent="0.2">
      <c r="A28" s="360">
        <v>21</v>
      </c>
      <c r="B28" s="324" t="s">
        <v>897</v>
      </c>
      <c r="C28" s="324" t="s">
        <v>165</v>
      </c>
      <c r="D28" s="329" t="s">
        <v>281</v>
      </c>
      <c r="E28" s="326">
        <v>634906</v>
      </c>
      <c r="F28" s="326"/>
      <c r="G28" s="326"/>
      <c r="H28" s="326"/>
      <c r="I28" s="326"/>
      <c r="J28" s="315">
        <v>114400</v>
      </c>
      <c r="K28" s="315">
        <f t="shared" si="7"/>
        <v>253962.40000000002</v>
      </c>
      <c r="L28" s="327"/>
      <c r="M28" s="321">
        <f t="shared" si="6"/>
        <v>1003268.4</v>
      </c>
      <c r="N28" s="322">
        <f t="shared" si="2"/>
        <v>12039220.800000001</v>
      </c>
      <c r="O28" s="224"/>
    </row>
    <row r="29" spans="1:15" ht="28.5" customHeight="1" x14ac:dyDescent="0.2">
      <c r="A29" s="360">
        <v>22</v>
      </c>
      <c r="B29" s="324" t="s">
        <v>284</v>
      </c>
      <c r="C29" s="324" t="s">
        <v>280</v>
      </c>
      <c r="D29" s="329" t="s">
        <v>265</v>
      </c>
      <c r="E29" s="326">
        <v>634906</v>
      </c>
      <c r="F29" s="326"/>
      <c r="G29" s="326">
        <v>63491</v>
      </c>
      <c r="H29" s="326"/>
      <c r="I29" s="326"/>
      <c r="J29" s="315">
        <v>114400</v>
      </c>
      <c r="K29" s="315">
        <f>+E29*0.2</f>
        <v>126981.20000000001</v>
      </c>
      <c r="L29" s="327"/>
      <c r="M29" s="321">
        <f t="shared" si="6"/>
        <v>939778.2</v>
      </c>
      <c r="N29" s="322">
        <f t="shared" si="2"/>
        <v>11277338.399999999</v>
      </c>
      <c r="O29" s="224"/>
    </row>
    <row r="30" spans="1:15" ht="28.5" customHeight="1" x14ac:dyDescent="0.2">
      <c r="A30" s="637" t="s">
        <v>916</v>
      </c>
      <c r="B30" s="638"/>
      <c r="C30" s="638"/>
      <c r="D30" s="638"/>
      <c r="E30" s="638"/>
      <c r="F30" s="638"/>
      <c r="G30" s="638"/>
      <c r="H30" s="638"/>
      <c r="I30" s="638"/>
      <c r="J30" s="638"/>
      <c r="K30" s="638"/>
      <c r="L30" s="638"/>
      <c r="M30" s="638"/>
      <c r="N30" s="639"/>
      <c r="O30" s="224"/>
    </row>
    <row r="31" spans="1:15" ht="28.5" customHeight="1" x14ac:dyDescent="0.2">
      <c r="A31" s="360">
        <v>23</v>
      </c>
      <c r="B31" s="328" t="s">
        <v>898</v>
      </c>
      <c r="C31" s="324" t="s">
        <v>259</v>
      </c>
      <c r="D31" s="325" t="s">
        <v>287</v>
      </c>
      <c r="E31" s="326">
        <v>750245</v>
      </c>
      <c r="F31" s="326"/>
      <c r="G31" s="326"/>
      <c r="H31" s="326"/>
      <c r="I31" s="326"/>
      <c r="J31" s="315">
        <v>114400</v>
      </c>
      <c r="K31" s="315">
        <f>+E31*0.2</f>
        <v>150049</v>
      </c>
      <c r="L31" s="327"/>
      <c r="M31" s="321">
        <f t="shared" si="6"/>
        <v>1014694</v>
      </c>
      <c r="N31" s="322">
        <f t="shared" si="2"/>
        <v>12176328</v>
      </c>
      <c r="O31" s="224"/>
    </row>
    <row r="32" spans="1:15" ht="28.5" customHeight="1" x14ac:dyDescent="0.2">
      <c r="A32" s="360">
        <v>24</v>
      </c>
      <c r="B32" s="324" t="s">
        <v>288</v>
      </c>
      <c r="C32" s="324" t="s">
        <v>280</v>
      </c>
      <c r="D32" s="329" t="s">
        <v>265</v>
      </c>
      <c r="E32" s="326">
        <v>659000</v>
      </c>
      <c r="F32" s="326"/>
      <c r="G32" s="326">
        <f>+E32*0.1</f>
        <v>65900</v>
      </c>
      <c r="H32" s="326"/>
      <c r="I32" s="326"/>
      <c r="J32" s="315">
        <v>114400</v>
      </c>
      <c r="K32" s="315">
        <f t="shared" ref="K32:K38" si="8">E32*0.2</f>
        <v>131800</v>
      </c>
      <c r="L32" s="327"/>
      <c r="M32" s="321">
        <f t="shared" si="6"/>
        <v>971100</v>
      </c>
      <c r="N32" s="322">
        <f>+M32*12</f>
        <v>11653200</v>
      </c>
      <c r="O32" s="224"/>
    </row>
    <row r="33" spans="1:15" ht="28.5" customHeight="1" x14ac:dyDescent="0.2">
      <c r="A33" s="360">
        <v>25</v>
      </c>
      <c r="B33" s="324" t="s">
        <v>289</v>
      </c>
      <c r="C33" s="324" t="s">
        <v>280</v>
      </c>
      <c r="D33" s="329" t="s">
        <v>265</v>
      </c>
      <c r="E33" s="326">
        <v>659000</v>
      </c>
      <c r="F33" s="326"/>
      <c r="G33" s="326"/>
      <c r="H33" s="326"/>
      <c r="I33" s="326"/>
      <c r="J33" s="315">
        <v>114400</v>
      </c>
      <c r="K33" s="315">
        <f t="shared" si="8"/>
        <v>131800</v>
      </c>
      <c r="L33" s="327"/>
      <c r="M33" s="321">
        <f t="shared" si="6"/>
        <v>905200</v>
      </c>
      <c r="N33" s="322">
        <f t="shared" ref="N33:N60" si="9">+M33*12</f>
        <v>10862400</v>
      </c>
      <c r="O33" s="224"/>
    </row>
    <row r="34" spans="1:15" ht="28.5" customHeight="1" x14ac:dyDescent="0.2">
      <c r="A34" s="360">
        <v>26</v>
      </c>
      <c r="B34" s="324" t="s">
        <v>290</v>
      </c>
      <c r="C34" s="324" t="s">
        <v>280</v>
      </c>
      <c r="D34" s="329" t="s">
        <v>265</v>
      </c>
      <c r="E34" s="326">
        <v>634906</v>
      </c>
      <c r="F34" s="326"/>
      <c r="G34" s="326">
        <f>+E34*0.15</f>
        <v>95235.9</v>
      </c>
      <c r="H34" s="326"/>
      <c r="I34" s="326"/>
      <c r="J34" s="315">
        <v>114400</v>
      </c>
      <c r="K34" s="315">
        <f t="shared" si="8"/>
        <v>126981.20000000001</v>
      </c>
      <c r="L34" s="327"/>
      <c r="M34" s="321">
        <f t="shared" si="6"/>
        <v>971523.10000000009</v>
      </c>
      <c r="N34" s="322">
        <f t="shared" si="9"/>
        <v>11658277.200000001</v>
      </c>
      <c r="O34" s="224"/>
    </row>
    <row r="35" spans="1:15" ht="28.5" customHeight="1" x14ac:dyDescent="0.2">
      <c r="A35" s="360">
        <v>27</v>
      </c>
      <c r="B35" s="324" t="s">
        <v>291</v>
      </c>
      <c r="C35" s="324" t="s">
        <v>267</v>
      </c>
      <c r="D35" s="329" t="s">
        <v>281</v>
      </c>
      <c r="E35" s="326">
        <v>634906</v>
      </c>
      <c r="F35" s="326"/>
      <c r="G35" s="326"/>
      <c r="H35" s="326"/>
      <c r="I35" s="326"/>
      <c r="J35" s="315">
        <v>114400</v>
      </c>
      <c r="K35" s="315">
        <f t="shared" si="8"/>
        <v>126981.20000000001</v>
      </c>
      <c r="L35" s="327"/>
      <c r="M35" s="321">
        <f t="shared" si="6"/>
        <v>876287.2</v>
      </c>
      <c r="N35" s="322">
        <f t="shared" si="9"/>
        <v>10515446.399999999</v>
      </c>
      <c r="O35" s="224"/>
    </row>
    <row r="36" spans="1:15" ht="28.5" customHeight="1" x14ac:dyDescent="0.2">
      <c r="A36" s="360">
        <v>28</v>
      </c>
      <c r="B36" s="324" t="s">
        <v>899</v>
      </c>
      <c r="C36" s="324" t="s">
        <v>165</v>
      </c>
      <c r="D36" s="329" t="s">
        <v>276</v>
      </c>
      <c r="E36" s="326">
        <v>558559</v>
      </c>
      <c r="F36" s="326"/>
      <c r="G36" s="326"/>
      <c r="H36" s="326"/>
      <c r="I36" s="326"/>
      <c r="J36" s="315">
        <v>114400</v>
      </c>
      <c r="K36" s="315">
        <f t="shared" si="8"/>
        <v>111711.8</v>
      </c>
      <c r="L36" s="327"/>
      <c r="M36" s="321">
        <f t="shared" si="6"/>
        <v>784670.8</v>
      </c>
      <c r="N36" s="322">
        <f t="shared" si="9"/>
        <v>9416049.6000000015</v>
      </c>
      <c r="O36" s="224"/>
    </row>
    <row r="37" spans="1:15" ht="28.5" customHeight="1" x14ac:dyDescent="0.2">
      <c r="A37" s="360">
        <v>29</v>
      </c>
      <c r="B37" s="324" t="s">
        <v>902</v>
      </c>
      <c r="C37" s="324" t="s">
        <v>267</v>
      </c>
      <c r="D37" s="329" t="s">
        <v>276</v>
      </c>
      <c r="E37" s="326">
        <v>558559</v>
      </c>
      <c r="F37" s="326"/>
      <c r="G37" s="326"/>
      <c r="H37" s="326"/>
      <c r="I37" s="326"/>
      <c r="J37" s="315">
        <v>114400</v>
      </c>
      <c r="K37" s="315">
        <f t="shared" si="8"/>
        <v>111711.8</v>
      </c>
      <c r="L37" s="327"/>
      <c r="M37" s="321">
        <f t="shared" si="6"/>
        <v>784670.8</v>
      </c>
      <c r="N37" s="322">
        <f t="shared" si="9"/>
        <v>9416049.6000000015</v>
      </c>
      <c r="O37" s="224"/>
    </row>
    <row r="38" spans="1:15" ht="28.5" customHeight="1" x14ac:dyDescent="0.2">
      <c r="A38" s="360">
        <v>30</v>
      </c>
      <c r="B38" s="324" t="s">
        <v>295</v>
      </c>
      <c r="C38" s="324" t="s">
        <v>267</v>
      </c>
      <c r="D38" s="329" t="s">
        <v>892</v>
      </c>
      <c r="E38" s="326">
        <v>574298</v>
      </c>
      <c r="F38" s="326"/>
      <c r="G38" s="326"/>
      <c r="H38" s="326"/>
      <c r="I38" s="326"/>
      <c r="J38" s="315">
        <v>114400</v>
      </c>
      <c r="K38" s="315">
        <f t="shared" si="8"/>
        <v>114859.6</v>
      </c>
      <c r="L38" s="327"/>
      <c r="M38" s="321">
        <f t="shared" si="6"/>
        <v>803557.6</v>
      </c>
      <c r="N38" s="322">
        <f t="shared" si="9"/>
        <v>9642691.1999999993</v>
      </c>
      <c r="O38" s="224"/>
    </row>
    <row r="39" spans="1:15" ht="28.5" customHeight="1" x14ac:dyDescent="0.2">
      <c r="A39" s="360">
        <v>31</v>
      </c>
      <c r="B39" s="324" t="s">
        <v>901</v>
      </c>
      <c r="C39" s="324" t="s">
        <v>267</v>
      </c>
      <c r="D39" s="329" t="s">
        <v>276</v>
      </c>
      <c r="E39" s="326">
        <v>558559</v>
      </c>
      <c r="F39" s="326"/>
      <c r="G39" s="326"/>
      <c r="H39" s="326"/>
      <c r="I39" s="326"/>
      <c r="J39" s="315">
        <v>114400</v>
      </c>
      <c r="K39" s="315">
        <f t="shared" si="7"/>
        <v>223423.6</v>
      </c>
      <c r="L39" s="327"/>
      <c r="M39" s="321">
        <f t="shared" si="6"/>
        <v>896382.6</v>
      </c>
      <c r="N39" s="322">
        <f t="shared" si="9"/>
        <v>10756591.199999999</v>
      </c>
      <c r="O39" s="224"/>
    </row>
    <row r="40" spans="1:15" ht="28.5" customHeight="1" x14ac:dyDescent="0.2">
      <c r="A40" s="360">
        <v>32</v>
      </c>
      <c r="B40" s="324" t="s">
        <v>296</v>
      </c>
      <c r="C40" s="324" t="s">
        <v>165</v>
      </c>
      <c r="D40" s="329" t="s">
        <v>281</v>
      </c>
      <c r="E40" s="326">
        <v>634906</v>
      </c>
      <c r="F40" s="326"/>
      <c r="G40" s="326">
        <f>E40*0.15</f>
        <v>95235.9</v>
      </c>
      <c r="H40" s="326"/>
      <c r="I40" s="326"/>
      <c r="J40" s="315">
        <v>114400</v>
      </c>
      <c r="K40" s="315">
        <f>E40*0.3</f>
        <v>190471.8</v>
      </c>
      <c r="L40" s="327"/>
      <c r="M40" s="321">
        <f t="shared" si="6"/>
        <v>1035013.7</v>
      </c>
      <c r="N40" s="322">
        <f t="shared" si="9"/>
        <v>12420164.399999999</v>
      </c>
      <c r="O40" s="224"/>
    </row>
    <row r="41" spans="1:15" ht="28.5" customHeight="1" x14ac:dyDescent="0.2">
      <c r="A41" s="360">
        <v>33</v>
      </c>
      <c r="B41" s="324" t="s">
        <v>297</v>
      </c>
      <c r="C41" s="324" t="s">
        <v>165</v>
      </c>
      <c r="D41" s="329" t="s">
        <v>298</v>
      </c>
      <c r="E41" s="326">
        <v>634912</v>
      </c>
      <c r="F41" s="326"/>
      <c r="G41" s="326">
        <f>+E41*0.1</f>
        <v>63491.200000000004</v>
      </c>
      <c r="H41" s="326"/>
      <c r="I41" s="326"/>
      <c r="J41" s="315">
        <v>114400</v>
      </c>
      <c r="K41" s="315">
        <f>E41*0.2</f>
        <v>126982.40000000001</v>
      </c>
      <c r="L41" s="327"/>
      <c r="M41" s="321">
        <f t="shared" si="6"/>
        <v>939785.6</v>
      </c>
      <c r="N41" s="322">
        <f t="shared" si="9"/>
        <v>11277427.199999999</v>
      </c>
      <c r="O41" s="224"/>
    </row>
    <row r="42" spans="1:15" ht="28.5" customHeight="1" x14ac:dyDescent="0.2">
      <c r="A42" s="360">
        <v>34</v>
      </c>
      <c r="B42" s="324" t="s">
        <v>900</v>
      </c>
      <c r="C42" s="324" t="s">
        <v>165</v>
      </c>
      <c r="D42" s="329" t="s">
        <v>281</v>
      </c>
      <c r="E42" s="326">
        <v>634906</v>
      </c>
      <c r="F42" s="326"/>
      <c r="G42" s="326"/>
      <c r="H42" s="326"/>
      <c r="I42" s="326"/>
      <c r="J42" s="315">
        <v>114401</v>
      </c>
      <c r="K42" s="315">
        <f>E42*0.2</f>
        <v>126981.20000000001</v>
      </c>
      <c r="L42" s="327"/>
      <c r="M42" s="321">
        <f t="shared" ref="M42" si="10">SUM(E42:L42)</f>
        <v>876288.2</v>
      </c>
      <c r="N42" s="322">
        <f t="shared" ref="N42" si="11">+M42*12</f>
        <v>10515458.399999999</v>
      </c>
      <c r="O42" s="224"/>
    </row>
    <row r="43" spans="1:15" ht="28.5" customHeight="1" x14ac:dyDescent="0.2">
      <c r="A43" s="640" t="s">
        <v>907</v>
      </c>
      <c r="B43" s="641"/>
      <c r="C43" s="641"/>
      <c r="D43" s="641"/>
      <c r="E43" s="641"/>
      <c r="F43" s="641"/>
      <c r="G43" s="641"/>
      <c r="H43" s="641"/>
      <c r="I43" s="641"/>
      <c r="J43" s="641"/>
      <c r="K43" s="641"/>
      <c r="L43" s="641"/>
      <c r="M43" s="641"/>
      <c r="N43" s="642"/>
      <c r="O43" s="224"/>
    </row>
    <row r="44" spans="1:15" ht="28.5" customHeight="1" x14ac:dyDescent="0.2">
      <c r="A44" s="360">
        <v>35</v>
      </c>
      <c r="B44" s="328" t="s">
        <v>294</v>
      </c>
      <c r="C44" s="324" t="s">
        <v>259</v>
      </c>
      <c r="D44" s="329" t="s">
        <v>277</v>
      </c>
      <c r="E44" s="326">
        <v>750245</v>
      </c>
      <c r="F44" s="326"/>
      <c r="G44" s="326"/>
      <c r="H44" s="326"/>
      <c r="I44" s="326"/>
      <c r="J44" s="315">
        <v>114400</v>
      </c>
      <c r="K44" s="315">
        <f>E44*0.2</f>
        <v>150049</v>
      </c>
      <c r="L44" s="327"/>
      <c r="M44" s="321">
        <f t="shared" si="6"/>
        <v>1014694</v>
      </c>
      <c r="N44" s="322">
        <f t="shared" si="9"/>
        <v>12176328</v>
      </c>
      <c r="O44" s="224"/>
    </row>
    <row r="45" spans="1:15" ht="28.5" customHeight="1" x14ac:dyDescent="0.2">
      <c r="A45" s="360">
        <v>36</v>
      </c>
      <c r="B45" s="328" t="s">
        <v>908</v>
      </c>
      <c r="C45" s="324" t="s">
        <v>280</v>
      </c>
      <c r="D45" s="329" t="s">
        <v>925</v>
      </c>
      <c r="E45" s="326">
        <v>690000</v>
      </c>
      <c r="F45" s="326"/>
      <c r="G45" s="326">
        <f>+E45*0.1</f>
        <v>69000</v>
      </c>
      <c r="H45" s="326"/>
      <c r="I45" s="326"/>
      <c r="J45" s="315">
        <v>114400</v>
      </c>
      <c r="K45" s="315">
        <f t="shared" si="7"/>
        <v>276000</v>
      </c>
      <c r="L45" s="327"/>
      <c r="M45" s="321">
        <f t="shared" si="6"/>
        <v>1149400</v>
      </c>
      <c r="N45" s="322">
        <f t="shared" si="9"/>
        <v>13792800</v>
      </c>
      <c r="O45" s="224"/>
    </row>
    <row r="46" spans="1:15" ht="28.5" customHeight="1" x14ac:dyDescent="0.2">
      <c r="A46" s="360">
        <v>37</v>
      </c>
      <c r="B46" s="328" t="s">
        <v>909</v>
      </c>
      <c r="C46" s="324" t="s">
        <v>280</v>
      </c>
      <c r="D46" s="329" t="s">
        <v>265</v>
      </c>
      <c r="E46" s="326">
        <v>634906</v>
      </c>
      <c r="F46" s="326"/>
      <c r="G46" s="326">
        <f>+E46*0.1</f>
        <v>63490.600000000006</v>
      </c>
      <c r="H46" s="326"/>
      <c r="I46" s="326"/>
      <c r="J46" s="315">
        <v>114400</v>
      </c>
      <c r="K46" s="315">
        <f>E46*0.3</f>
        <v>190471.8</v>
      </c>
      <c r="L46" s="327"/>
      <c r="M46" s="321">
        <f t="shared" si="6"/>
        <v>1003268.3999999999</v>
      </c>
      <c r="N46" s="322">
        <f t="shared" si="9"/>
        <v>12039220.799999999</v>
      </c>
      <c r="O46" s="224"/>
    </row>
    <row r="47" spans="1:15" ht="28.5" customHeight="1" x14ac:dyDescent="0.2">
      <c r="A47" s="360">
        <v>38</v>
      </c>
      <c r="B47" s="324" t="s">
        <v>482</v>
      </c>
      <c r="C47" s="324" t="s">
        <v>280</v>
      </c>
      <c r="D47" s="329" t="s">
        <v>300</v>
      </c>
      <c r="E47" s="326">
        <v>558559</v>
      </c>
      <c r="F47" s="326"/>
      <c r="G47" s="326"/>
      <c r="H47" s="326"/>
      <c r="I47" s="326"/>
      <c r="J47" s="315">
        <v>114400</v>
      </c>
      <c r="K47" s="315">
        <f>E47*0.2</f>
        <v>111711.8</v>
      </c>
      <c r="L47" s="327"/>
      <c r="M47" s="321">
        <f t="shared" si="6"/>
        <v>784670.8</v>
      </c>
      <c r="N47" s="322">
        <f t="shared" si="9"/>
        <v>9416049.6000000015</v>
      </c>
      <c r="O47" s="224"/>
    </row>
    <row r="48" spans="1:15" ht="28.5" customHeight="1" x14ac:dyDescent="0.2">
      <c r="A48" s="360">
        <v>39</v>
      </c>
      <c r="B48" s="324" t="s">
        <v>283</v>
      </c>
      <c r="C48" s="324" t="s">
        <v>267</v>
      </c>
      <c r="D48" s="329" t="s">
        <v>265</v>
      </c>
      <c r="E48" s="326">
        <v>634906</v>
      </c>
      <c r="F48" s="326"/>
      <c r="G48" s="326">
        <f>+E48*0.1</f>
        <v>63490.600000000006</v>
      </c>
      <c r="H48" s="326"/>
      <c r="I48" s="326"/>
      <c r="J48" s="315">
        <v>114400</v>
      </c>
      <c r="K48" s="315">
        <f>E48*0.2</f>
        <v>126981.20000000001</v>
      </c>
      <c r="L48" s="327"/>
      <c r="M48" s="321">
        <f t="shared" si="6"/>
        <v>939777.8</v>
      </c>
      <c r="N48" s="322">
        <f t="shared" si="9"/>
        <v>11277333.600000001</v>
      </c>
      <c r="O48" s="224"/>
    </row>
    <row r="49" spans="1:15" ht="28.5" customHeight="1" x14ac:dyDescent="0.2">
      <c r="A49" s="360">
        <v>40</v>
      </c>
      <c r="B49" s="324" t="s">
        <v>841</v>
      </c>
      <c r="C49" s="324" t="s">
        <v>267</v>
      </c>
      <c r="D49" s="329" t="s">
        <v>300</v>
      </c>
      <c r="E49" s="326">
        <v>558559</v>
      </c>
      <c r="F49" s="326"/>
      <c r="G49" s="326"/>
      <c r="H49" s="326"/>
      <c r="I49" s="326"/>
      <c r="J49" s="315">
        <v>114400</v>
      </c>
      <c r="K49" s="315">
        <f>E49*0.2</f>
        <v>111711.8</v>
      </c>
      <c r="L49" s="327"/>
      <c r="M49" s="321">
        <f t="shared" si="6"/>
        <v>784670.8</v>
      </c>
      <c r="N49" s="322">
        <f t="shared" si="9"/>
        <v>9416049.6000000015</v>
      </c>
      <c r="O49" s="224"/>
    </row>
    <row r="50" spans="1:15" ht="28.5" customHeight="1" x14ac:dyDescent="0.2">
      <c r="A50" s="360">
        <v>41</v>
      </c>
      <c r="B50" s="324" t="s">
        <v>286</v>
      </c>
      <c r="C50" s="324" t="s">
        <v>267</v>
      </c>
      <c r="D50" s="329" t="s">
        <v>285</v>
      </c>
      <c r="E50" s="326">
        <v>470840</v>
      </c>
      <c r="F50" s="326"/>
      <c r="G50" s="326"/>
      <c r="H50" s="326"/>
      <c r="I50" s="326"/>
      <c r="J50" s="315">
        <v>114400</v>
      </c>
      <c r="K50" s="315">
        <f t="shared" si="7"/>
        <v>188336</v>
      </c>
      <c r="L50" s="327"/>
      <c r="M50" s="321">
        <f t="shared" si="6"/>
        <v>773576</v>
      </c>
      <c r="N50" s="322">
        <f t="shared" si="9"/>
        <v>9282912</v>
      </c>
      <c r="O50" s="224"/>
    </row>
    <row r="51" spans="1:15" ht="28.5" customHeight="1" x14ac:dyDescent="0.2">
      <c r="A51" s="360">
        <v>42</v>
      </c>
      <c r="B51" s="324" t="s">
        <v>910</v>
      </c>
      <c r="C51" s="324" t="s">
        <v>267</v>
      </c>
      <c r="D51" s="329" t="s">
        <v>285</v>
      </c>
      <c r="E51" s="326">
        <v>470840</v>
      </c>
      <c r="F51" s="326"/>
      <c r="G51" s="326"/>
      <c r="H51" s="326"/>
      <c r="I51" s="326"/>
      <c r="J51" s="315">
        <v>114400</v>
      </c>
      <c r="K51" s="315">
        <f>E51*0.2</f>
        <v>94168</v>
      </c>
      <c r="L51" s="327"/>
      <c r="M51" s="321">
        <f t="shared" si="6"/>
        <v>679408</v>
      </c>
      <c r="N51" s="322">
        <f t="shared" si="9"/>
        <v>8152896</v>
      </c>
      <c r="O51" s="224"/>
    </row>
    <row r="52" spans="1:15" ht="28.5" customHeight="1" x14ac:dyDescent="0.2">
      <c r="A52" s="360">
        <v>43</v>
      </c>
      <c r="B52" s="324" t="s">
        <v>911</v>
      </c>
      <c r="C52" s="324" t="s">
        <v>267</v>
      </c>
      <c r="D52" s="329" t="s">
        <v>265</v>
      </c>
      <c r="E52" s="326">
        <v>634906</v>
      </c>
      <c r="F52" s="326"/>
      <c r="G52" s="326"/>
      <c r="H52" s="326"/>
      <c r="I52" s="326"/>
      <c r="J52" s="315">
        <v>114400</v>
      </c>
      <c r="K52" s="315">
        <f>E52*0.3</f>
        <v>190471.8</v>
      </c>
      <c r="L52" s="327"/>
      <c r="M52" s="321">
        <f t="shared" si="6"/>
        <v>939777.8</v>
      </c>
      <c r="N52" s="322">
        <f t="shared" si="9"/>
        <v>11277333.600000001</v>
      </c>
      <c r="O52" s="224"/>
    </row>
    <row r="53" spans="1:15" ht="28.5" customHeight="1" x14ac:dyDescent="0.2">
      <c r="A53" s="360">
        <v>44</v>
      </c>
      <c r="B53" s="324" t="s">
        <v>912</v>
      </c>
      <c r="C53" s="324" t="s">
        <v>267</v>
      </c>
      <c r="D53" s="329" t="s">
        <v>300</v>
      </c>
      <c r="E53" s="326">
        <v>558559</v>
      </c>
      <c r="F53" s="326"/>
      <c r="G53" s="326"/>
      <c r="H53" s="326"/>
      <c r="I53" s="326"/>
      <c r="J53" s="315">
        <v>114400</v>
      </c>
      <c r="K53" s="315">
        <f>E53*0.2</f>
        <v>111711.8</v>
      </c>
      <c r="L53" s="327"/>
      <c r="M53" s="321">
        <f t="shared" si="6"/>
        <v>784670.8</v>
      </c>
      <c r="N53" s="322">
        <f t="shared" si="9"/>
        <v>9416049.6000000015</v>
      </c>
      <c r="O53" s="224"/>
    </row>
    <row r="54" spans="1:15" ht="28.5" customHeight="1" x14ac:dyDescent="0.2">
      <c r="A54" s="360">
        <v>45</v>
      </c>
      <c r="B54" s="324" t="s">
        <v>840</v>
      </c>
      <c r="C54" s="324" t="s">
        <v>267</v>
      </c>
      <c r="D54" s="340" t="s">
        <v>281</v>
      </c>
      <c r="E54" s="341">
        <v>634906</v>
      </c>
      <c r="F54" s="342"/>
      <c r="G54" s="342"/>
      <c r="H54" s="343"/>
      <c r="I54" s="344"/>
      <c r="J54" s="342">
        <v>114200</v>
      </c>
      <c r="K54" s="342">
        <f>E54*0.2</f>
        <v>126981.20000000001</v>
      </c>
      <c r="L54" s="342"/>
      <c r="M54" s="321">
        <f>SUM(E54:L54)</f>
        <v>876087.2</v>
      </c>
      <c r="N54" s="322">
        <f>+M54*12</f>
        <v>10513046.399999999</v>
      </c>
      <c r="O54" s="224"/>
    </row>
    <row r="55" spans="1:15" ht="28.5" customHeight="1" x14ac:dyDescent="0.2">
      <c r="A55" s="360">
        <v>46</v>
      </c>
      <c r="B55" s="324" t="s">
        <v>310</v>
      </c>
      <c r="C55" s="324" t="s">
        <v>267</v>
      </c>
      <c r="D55" s="340" t="s">
        <v>281</v>
      </c>
      <c r="E55" s="341">
        <v>634906</v>
      </c>
      <c r="F55" s="342"/>
      <c r="G55" s="342"/>
      <c r="H55" s="343"/>
      <c r="I55" s="344"/>
      <c r="J55" s="342">
        <v>114200</v>
      </c>
      <c r="K55" s="342">
        <f>E55*0.2</f>
        <v>126981.20000000001</v>
      </c>
      <c r="L55" s="342"/>
      <c r="M55" s="321">
        <f t="shared" ref="M55" si="12">SUM(E55:L55)</f>
        <v>876087.2</v>
      </c>
      <c r="N55" s="322">
        <f t="shared" ref="N55" si="13">+M55*12</f>
        <v>10513046.399999999</v>
      </c>
      <c r="O55" s="224"/>
    </row>
    <row r="56" spans="1:15" ht="28.5" customHeight="1" x14ac:dyDescent="0.2">
      <c r="A56" s="637" t="s">
        <v>913</v>
      </c>
      <c r="B56" s="638"/>
      <c r="C56" s="638"/>
      <c r="D56" s="638"/>
      <c r="E56" s="638"/>
      <c r="F56" s="638"/>
      <c r="G56" s="638"/>
      <c r="H56" s="638"/>
      <c r="I56" s="638"/>
      <c r="J56" s="638"/>
      <c r="K56" s="638"/>
      <c r="L56" s="638"/>
      <c r="M56" s="638"/>
      <c r="N56" s="639"/>
      <c r="O56" s="224"/>
    </row>
    <row r="57" spans="1:15" ht="28.5" customHeight="1" x14ac:dyDescent="0.2">
      <c r="A57" s="360">
        <v>47</v>
      </c>
      <c r="B57" s="328" t="s">
        <v>914</v>
      </c>
      <c r="C57" s="324" t="s">
        <v>259</v>
      </c>
      <c r="D57" s="325" t="s">
        <v>260</v>
      </c>
      <c r="E57" s="326">
        <v>772530</v>
      </c>
      <c r="F57" s="326"/>
      <c r="G57" s="326"/>
      <c r="H57" s="326"/>
      <c r="I57" s="326"/>
      <c r="J57" s="315">
        <v>114400</v>
      </c>
      <c r="K57" s="315">
        <f>E57*0.2</f>
        <v>154506</v>
      </c>
      <c r="L57" s="327"/>
      <c r="M57" s="321">
        <f t="shared" si="6"/>
        <v>1041436</v>
      </c>
      <c r="N57" s="322">
        <f t="shared" si="9"/>
        <v>12497232</v>
      </c>
      <c r="O57" s="224"/>
    </row>
    <row r="58" spans="1:15" ht="28.5" customHeight="1" x14ac:dyDescent="0.2">
      <c r="A58" s="360">
        <v>48</v>
      </c>
      <c r="B58" s="324" t="s">
        <v>915</v>
      </c>
      <c r="C58" s="324" t="s">
        <v>165</v>
      </c>
      <c r="D58" s="329" t="s">
        <v>304</v>
      </c>
      <c r="E58" s="326">
        <v>627465</v>
      </c>
      <c r="F58" s="326"/>
      <c r="G58" s="326"/>
      <c r="H58" s="326"/>
      <c r="I58" s="326"/>
      <c r="J58" s="315">
        <v>114400</v>
      </c>
      <c r="K58" s="315">
        <f>E58*0.2</f>
        <v>125493</v>
      </c>
      <c r="L58" s="327"/>
      <c r="M58" s="321">
        <f t="shared" si="6"/>
        <v>867358</v>
      </c>
      <c r="N58" s="322">
        <f t="shared" si="9"/>
        <v>10408296</v>
      </c>
      <c r="O58" s="224"/>
    </row>
    <row r="59" spans="1:15" ht="28.5" customHeight="1" x14ac:dyDescent="0.2">
      <c r="A59" s="360">
        <v>49</v>
      </c>
      <c r="B59" s="324" t="s">
        <v>303</v>
      </c>
      <c r="C59" s="324" t="s">
        <v>165</v>
      </c>
      <c r="D59" s="329" t="s">
        <v>304</v>
      </c>
      <c r="E59" s="326">
        <v>602944</v>
      </c>
      <c r="F59" s="326"/>
      <c r="G59" s="326"/>
      <c r="H59" s="326"/>
      <c r="I59" s="326"/>
      <c r="J59" s="315">
        <v>114400</v>
      </c>
      <c r="K59" s="315">
        <f>E59*0.2</f>
        <v>120588.8</v>
      </c>
      <c r="L59" s="327"/>
      <c r="M59" s="321">
        <f t="shared" si="6"/>
        <v>837932.8</v>
      </c>
      <c r="N59" s="322">
        <f t="shared" si="9"/>
        <v>10055193.600000001</v>
      </c>
      <c r="O59" s="224"/>
    </row>
    <row r="60" spans="1:15" ht="28.5" customHeight="1" x14ac:dyDescent="0.2">
      <c r="A60" s="360">
        <v>50</v>
      </c>
      <c r="B60" s="328" t="s">
        <v>486</v>
      </c>
      <c r="C60" s="324" t="s">
        <v>165</v>
      </c>
      <c r="D60" s="329" t="s">
        <v>276</v>
      </c>
      <c r="E60" s="326">
        <v>558559</v>
      </c>
      <c r="F60" s="326"/>
      <c r="G60" s="326"/>
      <c r="H60" s="326"/>
      <c r="I60" s="326"/>
      <c r="J60" s="315">
        <v>114400</v>
      </c>
      <c r="K60" s="315">
        <f t="shared" si="7"/>
        <v>223423.6</v>
      </c>
      <c r="L60" s="327"/>
      <c r="M60" s="321">
        <f t="shared" si="6"/>
        <v>896382.6</v>
      </c>
      <c r="N60" s="322">
        <f t="shared" si="9"/>
        <v>10756591.199999999</v>
      </c>
      <c r="O60" s="224"/>
    </row>
    <row r="61" spans="1:15" ht="28.5" customHeight="1" x14ac:dyDescent="0.2">
      <c r="A61" s="360">
        <v>51</v>
      </c>
      <c r="B61" s="333" t="s">
        <v>308</v>
      </c>
      <c r="C61" s="324" t="s">
        <v>165</v>
      </c>
      <c r="D61" s="329" t="s">
        <v>892</v>
      </c>
      <c r="E61" s="326">
        <v>574298</v>
      </c>
      <c r="F61" s="326"/>
      <c r="G61" s="326"/>
      <c r="H61" s="326"/>
      <c r="I61" s="326"/>
      <c r="J61" s="315">
        <v>114400</v>
      </c>
      <c r="K61" s="315">
        <f t="shared" si="7"/>
        <v>229719.2</v>
      </c>
      <c r="L61" s="327"/>
      <c r="M61" s="321">
        <f t="shared" si="6"/>
        <v>918417.2</v>
      </c>
      <c r="N61" s="322">
        <f t="shared" ref="N61:N72" si="14">+M61*12</f>
        <v>11021006.399999999</v>
      </c>
      <c r="O61" s="224"/>
    </row>
    <row r="62" spans="1:15" ht="28.5" customHeight="1" x14ac:dyDescent="0.2">
      <c r="A62" s="360">
        <v>52</v>
      </c>
      <c r="B62" s="333" t="s">
        <v>305</v>
      </c>
      <c r="C62" s="324" t="s">
        <v>165</v>
      </c>
      <c r="D62" s="329" t="s">
        <v>306</v>
      </c>
      <c r="E62" s="326">
        <v>742000</v>
      </c>
      <c r="F62" s="326"/>
      <c r="G62" s="326"/>
      <c r="H62" s="326">
        <f>+E62*0.15</f>
        <v>111300</v>
      </c>
      <c r="I62" s="326"/>
      <c r="J62" s="315">
        <v>114400</v>
      </c>
      <c r="K62" s="315">
        <f t="shared" si="7"/>
        <v>296800</v>
      </c>
      <c r="L62" s="327"/>
      <c r="M62" s="321">
        <f t="shared" si="6"/>
        <v>1264500</v>
      </c>
      <c r="N62" s="322">
        <f t="shared" si="14"/>
        <v>15174000</v>
      </c>
      <c r="O62" s="224"/>
    </row>
    <row r="63" spans="1:15" ht="28.5" customHeight="1" x14ac:dyDescent="0.2">
      <c r="A63" s="360">
        <v>53</v>
      </c>
      <c r="B63" s="328" t="s">
        <v>307</v>
      </c>
      <c r="C63" s="334" t="s">
        <v>165</v>
      </c>
      <c r="D63" s="329" t="s">
        <v>276</v>
      </c>
      <c r="E63" s="338">
        <v>558559</v>
      </c>
      <c r="F63" s="326"/>
      <c r="G63" s="326"/>
      <c r="H63" s="326"/>
      <c r="I63" s="326"/>
      <c r="J63" s="315">
        <v>114400</v>
      </c>
      <c r="K63" s="315">
        <f t="shared" si="7"/>
        <v>223423.6</v>
      </c>
      <c r="L63" s="327"/>
      <c r="M63" s="321">
        <f t="shared" si="6"/>
        <v>896382.6</v>
      </c>
      <c r="N63" s="322">
        <f t="shared" si="14"/>
        <v>10756591.199999999</v>
      </c>
      <c r="O63" s="224"/>
    </row>
    <row r="64" spans="1:15" ht="28.5" customHeight="1" x14ac:dyDescent="0.2">
      <c r="A64" s="360">
        <v>54</v>
      </c>
      <c r="B64" s="345" t="s">
        <v>844</v>
      </c>
      <c r="C64" s="345" t="s">
        <v>267</v>
      </c>
      <c r="D64" s="337" t="s">
        <v>300</v>
      </c>
      <c r="E64" s="346">
        <v>558559</v>
      </c>
      <c r="F64" s="346"/>
      <c r="G64" s="346">
        <f>E64*0.15</f>
        <v>83783.849999999991</v>
      </c>
      <c r="H64" s="346"/>
      <c r="I64" s="346"/>
      <c r="J64" s="315">
        <v>114400</v>
      </c>
      <c r="K64" s="315">
        <f>E64*0.4</f>
        <v>223423.6</v>
      </c>
      <c r="L64" s="327"/>
      <c r="M64" s="365">
        <f>SUM(E64:L64)</f>
        <v>980166.45</v>
      </c>
      <c r="N64" s="366">
        <f>+M64*12</f>
        <v>11761997.399999999</v>
      </c>
      <c r="O64" s="224"/>
    </row>
    <row r="65" spans="1:15" ht="28.5" customHeight="1" x14ac:dyDescent="0.2">
      <c r="A65" s="609" t="s">
        <v>917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1"/>
      <c r="O65" s="224"/>
    </row>
    <row r="66" spans="1:15" ht="28.5" customHeight="1" x14ac:dyDescent="0.2">
      <c r="A66" s="360">
        <v>55</v>
      </c>
      <c r="B66" s="345" t="s">
        <v>918</v>
      </c>
      <c r="C66" s="345" t="s">
        <v>259</v>
      </c>
      <c r="D66" s="325" t="s">
        <v>287</v>
      </c>
      <c r="E66" s="326">
        <v>750245</v>
      </c>
      <c r="F66" s="346"/>
      <c r="G66" s="346"/>
      <c r="H66" s="346"/>
      <c r="I66" s="346"/>
      <c r="J66" s="315">
        <v>114400</v>
      </c>
      <c r="K66" s="315">
        <f t="shared" ref="K66:K72" si="15">E66*0.2</f>
        <v>150049</v>
      </c>
      <c r="L66" s="347"/>
      <c r="M66" s="365">
        <f t="shared" si="6"/>
        <v>1014694</v>
      </c>
      <c r="N66" s="366">
        <f t="shared" si="14"/>
        <v>12176328</v>
      </c>
      <c r="O66" s="224"/>
    </row>
    <row r="67" spans="1:15" ht="28.5" customHeight="1" x14ac:dyDescent="0.2">
      <c r="A67" s="360">
        <v>56</v>
      </c>
      <c r="B67" s="336" t="s">
        <v>919</v>
      </c>
      <c r="C67" s="334" t="s">
        <v>165</v>
      </c>
      <c r="D67" s="337" t="s">
        <v>891</v>
      </c>
      <c r="E67" s="338">
        <v>663752</v>
      </c>
      <c r="F67" s="338"/>
      <c r="G67" s="338">
        <f>+E67*0.15</f>
        <v>99562.8</v>
      </c>
      <c r="H67" s="338"/>
      <c r="I67" s="338"/>
      <c r="J67" s="315">
        <v>114400</v>
      </c>
      <c r="K67" s="315">
        <f t="shared" si="15"/>
        <v>132750.39999999999</v>
      </c>
      <c r="L67" s="339"/>
      <c r="M67" s="321">
        <f t="shared" ref="M67:M72" si="16">SUM(E67:L67)</f>
        <v>1010465.2000000001</v>
      </c>
      <c r="N67" s="322">
        <f t="shared" si="14"/>
        <v>12125582.4</v>
      </c>
      <c r="O67" s="224"/>
    </row>
    <row r="68" spans="1:15" ht="28.5" customHeight="1" x14ac:dyDescent="0.2">
      <c r="A68" s="360">
        <v>57</v>
      </c>
      <c r="B68" s="333" t="s">
        <v>299</v>
      </c>
      <c r="C68" s="334" t="s">
        <v>165</v>
      </c>
      <c r="D68" s="337" t="s">
        <v>276</v>
      </c>
      <c r="E68" s="338">
        <v>558559</v>
      </c>
      <c r="F68" s="338"/>
      <c r="G68" s="338"/>
      <c r="H68" s="338"/>
      <c r="I68" s="348"/>
      <c r="J68" s="315">
        <v>114400</v>
      </c>
      <c r="K68" s="315">
        <f t="shared" si="15"/>
        <v>111711.8</v>
      </c>
      <c r="L68" s="339">
        <v>249827</v>
      </c>
      <c r="M68" s="321">
        <f t="shared" si="16"/>
        <v>1034497.8</v>
      </c>
      <c r="N68" s="322">
        <f t="shared" si="14"/>
        <v>12413973.600000001</v>
      </c>
      <c r="O68" s="224"/>
    </row>
    <row r="69" spans="1:15" ht="28.5" customHeight="1" x14ac:dyDescent="0.2">
      <c r="A69" s="360">
        <v>58</v>
      </c>
      <c r="B69" s="349" t="s">
        <v>301</v>
      </c>
      <c r="C69" s="324" t="s">
        <v>165</v>
      </c>
      <c r="D69" s="278" t="s">
        <v>276</v>
      </c>
      <c r="E69" s="338">
        <v>558559</v>
      </c>
      <c r="F69" s="338"/>
      <c r="G69" s="338"/>
      <c r="H69" s="338"/>
      <c r="I69" s="348"/>
      <c r="J69" s="315">
        <v>114400</v>
      </c>
      <c r="K69" s="315">
        <f t="shared" si="15"/>
        <v>111711.8</v>
      </c>
      <c r="L69" s="339"/>
      <c r="M69" s="321">
        <f t="shared" si="16"/>
        <v>784670.8</v>
      </c>
      <c r="N69" s="322">
        <f t="shared" si="14"/>
        <v>9416049.6000000015</v>
      </c>
      <c r="O69" s="224"/>
    </row>
    <row r="70" spans="1:15" ht="28.5" customHeight="1" x14ac:dyDescent="0.2">
      <c r="A70" s="360">
        <v>59</v>
      </c>
      <c r="B70" s="333" t="s">
        <v>302</v>
      </c>
      <c r="C70" s="334" t="s">
        <v>165</v>
      </c>
      <c r="D70" s="329" t="s">
        <v>892</v>
      </c>
      <c r="E70" s="326">
        <v>574298</v>
      </c>
      <c r="F70" s="338"/>
      <c r="G70" s="338"/>
      <c r="H70" s="338"/>
      <c r="I70" s="348"/>
      <c r="J70" s="315">
        <v>114400</v>
      </c>
      <c r="K70" s="315">
        <f t="shared" si="15"/>
        <v>114859.6</v>
      </c>
      <c r="L70" s="339"/>
      <c r="M70" s="321">
        <f t="shared" si="16"/>
        <v>803557.6</v>
      </c>
      <c r="N70" s="322">
        <f t="shared" si="14"/>
        <v>9642691.1999999993</v>
      </c>
      <c r="O70" s="224"/>
    </row>
    <row r="71" spans="1:15" ht="28.5" customHeight="1" x14ac:dyDescent="0.2">
      <c r="A71" s="360">
        <v>60</v>
      </c>
      <c r="B71" s="336" t="s">
        <v>485</v>
      </c>
      <c r="C71" s="336" t="s">
        <v>165</v>
      </c>
      <c r="D71" s="278" t="s">
        <v>276</v>
      </c>
      <c r="E71" s="338">
        <v>558559</v>
      </c>
      <c r="F71" s="338"/>
      <c r="G71" s="338"/>
      <c r="H71" s="338"/>
      <c r="I71" s="348"/>
      <c r="J71" s="315">
        <v>114400</v>
      </c>
      <c r="K71" s="315">
        <f t="shared" si="15"/>
        <v>111711.8</v>
      </c>
      <c r="L71" s="339"/>
      <c r="M71" s="321">
        <f t="shared" si="16"/>
        <v>784670.8</v>
      </c>
      <c r="N71" s="322">
        <f t="shared" si="14"/>
        <v>9416049.6000000015</v>
      </c>
      <c r="O71" s="224"/>
    </row>
    <row r="72" spans="1:15" ht="28.5" customHeight="1" x14ac:dyDescent="0.2">
      <c r="A72" s="360">
        <v>61</v>
      </c>
      <c r="B72" s="333" t="s">
        <v>920</v>
      </c>
      <c r="C72" s="334" t="s">
        <v>165</v>
      </c>
      <c r="D72" s="278" t="s">
        <v>276</v>
      </c>
      <c r="E72" s="338">
        <v>558559</v>
      </c>
      <c r="F72" s="338"/>
      <c r="G72" s="338"/>
      <c r="H72" s="338"/>
      <c r="I72" s="348"/>
      <c r="J72" s="315">
        <v>114400</v>
      </c>
      <c r="K72" s="315">
        <f t="shared" si="15"/>
        <v>111711.8</v>
      </c>
      <c r="L72" s="339"/>
      <c r="M72" s="321">
        <f t="shared" si="16"/>
        <v>784670.8</v>
      </c>
      <c r="N72" s="322">
        <f t="shared" si="14"/>
        <v>9416049.6000000015</v>
      </c>
      <c r="O72" s="224"/>
    </row>
    <row r="73" spans="1:15" ht="28.5" customHeight="1" x14ac:dyDescent="0.2">
      <c r="A73" s="609" t="s">
        <v>921</v>
      </c>
      <c r="B73" s="610"/>
      <c r="C73" s="610"/>
      <c r="D73" s="610"/>
      <c r="E73" s="610"/>
      <c r="F73" s="610"/>
      <c r="G73" s="610"/>
      <c r="H73" s="610"/>
      <c r="I73" s="610"/>
      <c r="J73" s="610"/>
      <c r="K73" s="610"/>
      <c r="L73" s="610"/>
      <c r="M73" s="610"/>
      <c r="N73" s="611"/>
      <c r="O73" s="224"/>
    </row>
    <row r="74" spans="1:15" ht="28.5" customHeight="1" x14ac:dyDescent="0.2">
      <c r="A74" s="360">
        <v>62</v>
      </c>
      <c r="B74" s="333" t="s">
        <v>268</v>
      </c>
      <c r="C74" s="334" t="s">
        <v>922</v>
      </c>
      <c r="D74" s="329" t="s">
        <v>277</v>
      </c>
      <c r="E74" s="326">
        <v>750245</v>
      </c>
      <c r="F74" s="338"/>
      <c r="G74" s="338">
        <f>+E74*0.15</f>
        <v>112536.75</v>
      </c>
      <c r="H74" s="338"/>
      <c r="I74" s="348"/>
      <c r="J74" s="315">
        <v>114400</v>
      </c>
      <c r="K74" s="315">
        <f>E74*0.2</f>
        <v>150049</v>
      </c>
      <c r="L74" s="339"/>
      <c r="M74" s="321">
        <f t="shared" ref="M74:M76" si="17">SUM(E74:L74)</f>
        <v>1127230.75</v>
      </c>
      <c r="N74" s="322">
        <f t="shared" ref="N74:N76" si="18">+M74*12</f>
        <v>13526769</v>
      </c>
      <c r="O74" s="224"/>
    </row>
    <row r="75" spans="1:15" ht="28.5" customHeight="1" x14ac:dyDescent="0.2">
      <c r="A75" s="360">
        <v>63</v>
      </c>
      <c r="B75" s="349" t="s">
        <v>483</v>
      </c>
      <c r="C75" s="334" t="s">
        <v>165</v>
      </c>
      <c r="D75" s="329" t="s">
        <v>892</v>
      </c>
      <c r="E75" s="326">
        <v>574298</v>
      </c>
      <c r="F75" s="338"/>
      <c r="G75" s="338"/>
      <c r="H75" s="338"/>
      <c r="I75" s="348"/>
      <c r="J75" s="315">
        <v>114400</v>
      </c>
      <c r="K75" s="315">
        <f>E75*0.2</f>
        <v>114859.6</v>
      </c>
      <c r="L75" s="339"/>
      <c r="M75" s="321">
        <f t="shared" si="17"/>
        <v>803557.6</v>
      </c>
      <c r="N75" s="322">
        <f t="shared" si="18"/>
        <v>9642691.1999999993</v>
      </c>
      <c r="O75" s="224"/>
    </row>
    <row r="76" spans="1:15" ht="28.5" customHeight="1" x14ac:dyDescent="0.2">
      <c r="A76" s="360">
        <v>64</v>
      </c>
      <c r="B76" s="349" t="s">
        <v>923</v>
      </c>
      <c r="C76" s="334" t="s">
        <v>165</v>
      </c>
      <c r="D76" s="340" t="s">
        <v>281</v>
      </c>
      <c r="E76" s="341">
        <v>634906</v>
      </c>
      <c r="F76" s="338"/>
      <c r="G76" s="338"/>
      <c r="H76" s="338"/>
      <c r="I76" s="348"/>
      <c r="J76" s="315">
        <v>114000</v>
      </c>
      <c r="K76" s="315">
        <f>+E76*0.2</f>
        <v>126981.20000000001</v>
      </c>
      <c r="L76" s="339"/>
      <c r="M76" s="321">
        <f t="shared" si="17"/>
        <v>875887.2</v>
      </c>
      <c r="N76" s="322">
        <f t="shared" si="18"/>
        <v>10510646.399999999</v>
      </c>
      <c r="O76" s="224"/>
    </row>
    <row r="77" spans="1:15" ht="28.5" customHeight="1" x14ac:dyDescent="0.2">
      <c r="A77" s="360">
        <v>65</v>
      </c>
      <c r="B77" s="333" t="s">
        <v>488</v>
      </c>
      <c r="C77" s="334" t="s">
        <v>165</v>
      </c>
      <c r="D77" s="350" t="s">
        <v>304</v>
      </c>
      <c r="E77" s="338">
        <v>602948</v>
      </c>
      <c r="F77" s="338"/>
      <c r="G77" s="338"/>
      <c r="H77" s="338"/>
      <c r="I77" s="348"/>
      <c r="J77" s="315">
        <v>114400</v>
      </c>
      <c r="K77" s="315">
        <f>E77*0.2</f>
        <v>120589.6</v>
      </c>
      <c r="L77" s="339"/>
      <c r="M77" s="321">
        <f>SUM(E77:L77)</f>
        <v>837937.6</v>
      </c>
      <c r="N77" s="322">
        <f>+M77*12</f>
        <v>10055251.199999999</v>
      </c>
      <c r="O77" s="224"/>
    </row>
    <row r="78" spans="1:15" ht="28.5" customHeight="1" x14ac:dyDescent="0.2">
      <c r="A78" s="360">
        <v>66</v>
      </c>
      <c r="B78" s="333" t="s">
        <v>292</v>
      </c>
      <c r="C78" s="334" t="s">
        <v>165</v>
      </c>
      <c r="D78" s="329" t="s">
        <v>265</v>
      </c>
      <c r="E78" s="326">
        <v>659000</v>
      </c>
      <c r="F78" s="338"/>
      <c r="G78" s="338">
        <f>+E78*0.1</f>
        <v>65900</v>
      </c>
      <c r="H78" s="338"/>
      <c r="I78" s="348"/>
      <c r="J78" s="315">
        <v>114400</v>
      </c>
      <c r="K78" s="315">
        <f>+E78*0.2</f>
        <v>131800</v>
      </c>
      <c r="L78" s="339"/>
      <c r="M78" s="321">
        <f>SUM(E78:L78)</f>
        <v>971100</v>
      </c>
      <c r="N78" s="322">
        <f>+M78*12</f>
        <v>11653200</v>
      </c>
      <c r="O78" s="224"/>
    </row>
    <row r="79" spans="1:15" ht="28.5" customHeight="1" x14ac:dyDescent="0.2">
      <c r="A79" s="360">
        <v>67</v>
      </c>
      <c r="B79" s="349" t="s">
        <v>484</v>
      </c>
      <c r="C79" s="351" t="s">
        <v>165</v>
      </c>
      <c r="D79" s="278" t="s">
        <v>892</v>
      </c>
      <c r="E79" s="338">
        <v>574298</v>
      </c>
      <c r="F79" s="338"/>
      <c r="G79" s="338"/>
      <c r="H79" s="338"/>
      <c r="I79" s="348"/>
      <c r="J79" s="315">
        <v>114400</v>
      </c>
      <c r="K79" s="315">
        <f>E79*0.2</f>
        <v>114859.6</v>
      </c>
      <c r="L79" s="339"/>
      <c r="M79" s="321">
        <f>SUM(E79:L79)</f>
        <v>803557.6</v>
      </c>
      <c r="N79" s="322">
        <f>+M79*12</f>
        <v>9642691.1999999993</v>
      </c>
      <c r="O79" s="224"/>
    </row>
    <row r="80" spans="1:15" ht="28.5" customHeight="1" x14ac:dyDescent="0.2">
      <c r="A80" s="609" t="s">
        <v>924</v>
      </c>
      <c r="B80" s="610"/>
      <c r="C80" s="610"/>
      <c r="D80" s="610"/>
      <c r="E80" s="610"/>
      <c r="F80" s="610"/>
      <c r="G80" s="610"/>
      <c r="H80" s="610"/>
      <c r="I80" s="610"/>
      <c r="J80" s="610"/>
      <c r="K80" s="610"/>
      <c r="L80" s="610"/>
      <c r="M80" s="610"/>
      <c r="N80" s="611"/>
      <c r="O80" s="224"/>
    </row>
    <row r="81" spans="1:15" ht="28.5" customHeight="1" x14ac:dyDescent="0.2">
      <c r="A81" s="374">
        <v>68</v>
      </c>
      <c r="B81" s="318" t="s">
        <v>929</v>
      </c>
      <c r="C81" s="318" t="s">
        <v>165</v>
      </c>
      <c r="D81" s="318" t="s">
        <v>890</v>
      </c>
      <c r="E81" s="326">
        <v>772530</v>
      </c>
      <c r="F81" s="318"/>
      <c r="G81" s="318"/>
      <c r="H81" s="318"/>
      <c r="I81" s="318"/>
      <c r="J81" s="318">
        <v>114400</v>
      </c>
      <c r="K81" s="318">
        <f>+E81*0.2</f>
        <v>154506</v>
      </c>
      <c r="L81" s="318"/>
      <c r="M81" s="321">
        <f>SUM(E81:L81)</f>
        <v>1041436</v>
      </c>
      <c r="N81" s="322">
        <f>+M81*12</f>
        <v>12497232</v>
      </c>
      <c r="O81" s="224"/>
    </row>
    <row r="82" spans="1:15" ht="28.5" customHeight="1" x14ac:dyDescent="0.2">
      <c r="A82" s="360">
        <v>69</v>
      </c>
      <c r="B82" s="333" t="s">
        <v>926</v>
      </c>
      <c r="C82" s="334" t="s">
        <v>930</v>
      </c>
      <c r="D82" s="329" t="s">
        <v>260</v>
      </c>
      <c r="E82" s="326">
        <v>772530</v>
      </c>
      <c r="F82" s="338"/>
      <c r="G82" s="338"/>
      <c r="H82" s="338"/>
      <c r="I82" s="348"/>
      <c r="J82" s="315">
        <v>114400</v>
      </c>
      <c r="K82" s="315">
        <f>+E82*0.2</f>
        <v>154506</v>
      </c>
      <c r="L82" s="339"/>
      <c r="M82" s="321">
        <f>SUM(E82:L82)</f>
        <v>1041436</v>
      </c>
      <c r="N82" s="322">
        <f>+M82*12</f>
        <v>12497232</v>
      </c>
      <c r="O82" s="224"/>
    </row>
    <row r="83" spans="1:15" ht="28.5" customHeight="1" x14ac:dyDescent="0.2">
      <c r="A83" s="374">
        <v>70</v>
      </c>
      <c r="B83" s="333" t="s">
        <v>927</v>
      </c>
      <c r="C83" s="334" t="s">
        <v>165</v>
      </c>
      <c r="D83" s="329" t="s">
        <v>265</v>
      </c>
      <c r="E83" s="326">
        <v>659700</v>
      </c>
      <c r="F83" s="338"/>
      <c r="G83" s="338"/>
      <c r="H83" s="338"/>
      <c r="I83" s="348"/>
      <c r="J83" s="315">
        <v>114400</v>
      </c>
      <c r="K83" s="315">
        <f>+E83*0.3</f>
        <v>197910</v>
      </c>
      <c r="L83" s="339"/>
      <c r="M83" s="321">
        <f t="shared" ref="M83:M86" si="19">SUM(E83:L83)</f>
        <v>972010</v>
      </c>
      <c r="N83" s="322">
        <f t="shared" ref="N83:N86" si="20">+M83*12</f>
        <v>11664120</v>
      </c>
      <c r="O83" s="224"/>
    </row>
    <row r="84" spans="1:15" ht="28.5" customHeight="1" x14ac:dyDescent="0.2">
      <c r="A84" s="360">
        <v>71</v>
      </c>
      <c r="B84" s="333" t="s">
        <v>843</v>
      </c>
      <c r="C84" s="334" t="s">
        <v>165</v>
      </c>
      <c r="D84" s="278" t="s">
        <v>276</v>
      </c>
      <c r="E84" s="338">
        <v>558559</v>
      </c>
      <c r="F84" s="338"/>
      <c r="G84" s="338"/>
      <c r="H84" s="338"/>
      <c r="I84" s="348"/>
      <c r="J84" s="315">
        <v>114400</v>
      </c>
      <c r="K84" s="315">
        <f>+E84*0.2</f>
        <v>111711.8</v>
      </c>
      <c r="L84" s="339"/>
      <c r="M84" s="321">
        <f t="shared" si="19"/>
        <v>784670.8</v>
      </c>
      <c r="N84" s="322">
        <f t="shared" si="20"/>
        <v>9416049.6000000015</v>
      </c>
      <c r="O84" s="224"/>
    </row>
    <row r="85" spans="1:15" ht="28.5" customHeight="1" x14ac:dyDescent="0.2">
      <c r="A85" s="374">
        <v>72</v>
      </c>
      <c r="B85" s="333" t="s">
        <v>928</v>
      </c>
      <c r="C85" s="334" t="s">
        <v>165</v>
      </c>
      <c r="D85" s="278" t="s">
        <v>276</v>
      </c>
      <c r="E85" s="338">
        <v>558559</v>
      </c>
      <c r="F85" s="338"/>
      <c r="G85" s="338"/>
      <c r="H85" s="338"/>
      <c r="I85" s="348"/>
      <c r="J85" s="315">
        <v>114400</v>
      </c>
      <c r="K85" s="315">
        <f>+E85*0.4</f>
        <v>223423.6</v>
      </c>
      <c r="L85" s="339"/>
      <c r="M85" s="321">
        <f t="shared" si="19"/>
        <v>896382.6</v>
      </c>
      <c r="N85" s="322">
        <f t="shared" si="20"/>
        <v>10756591.199999999</v>
      </c>
      <c r="O85" s="224"/>
    </row>
    <row r="86" spans="1:15" ht="28.5" customHeight="1" x14ac:dyDescent="0.2">
      <c r="A86" s="360">
        <v>73</v>
      </c>
      <c r="B86" s="333" t="s">
        <v>931</v>
      </c>
      <c r="C86" s="334" t="s">
        <v>165</v>
      </c>
      <c r="D86" s="278" t="s">
        <v>276</v>
      </c>
      <c r="E86" s="338">
        <v>558559</v>
      </c>
      <c r="F86" s="338"/>
      <c r="G86" s="338"/>
      <c r="H86" s="338"/>
      <c r="I86" s="348"/>
      <c r="J86" s="315">
        <v>114400</v>
      </c>
      <c r="K86" s="315">
        <f>+E86*0.2</f>
        <v>111711.8</v>
      </c>
      <c r="L86" s="339"/>
      <c r="M86" s="321">
        <f t="shared" si="19"/>
        <v>784670.8</v>
      </c>
      <c r="N86" s="322">
        <f t="shared" si="20"/>
        <v>9416049.6000000015</v>
      </c>
      <c r="O86" s="224"/>
    </row>
    <row r="87" spans="1:15" ht="28.5" customHeight="1" x14ac:dyDescent="0.2">
      <c r="A87" s="627" t="s">
        <v>187</v>
      </c>
      <c r="B87" s="627"/>
      <c r="C87" s="627"/>
      <c r="D87" s="627"/>
      <c r="E87" s="352"/>
      <c r="F87" s="353"/>
      <c r="G87" s="353"/>
      <c r="H87" s="353">
        <v>0</v>
      </c>
      <c r="I87" s="353"/>
      <c r="J87" s="367">
        <f>SUM(J5:J86)*12</f>
        <v>100171212</v>
      </c>
      <c r="K87" s="368">
        <f>SUM(K5:K86)*12</f>
        <v>137290367.65776002</v>
      </c>
      <c r="L87" s="353"/>
      <c r="M87" s="367">
        <f>SUM(M5:M86)</f>
        <v>65907309.910679996</v>
      </c>
      <c r="N87" s="369">
        <f>+SUM(N6:N86)</f>
        <v>790887718.92816031</v>
      </c>
      <c r="O87" s="224"/>
    </row>
    <row r="88" spans="1:15" ht="12.75" hidden="1" x14ac:dyDescent="0.2">
      <c r="A88" s="361"/>
      <c r="B88" s="235" t="s">
        <v>189</v>
      </c>
      <c r="C88" s="224"/>
      <c r="D88" s="224"/>
      <c r="E88" s="224"/>
      <c r="F88" s="224"/>
      <c r="G88" s="224"/>
      <c r="H88" s="224"/>
      <c r="I88" s="323"/>
      <c r="J88" s="370">
        <f>+J87+J99</f>
        <v>107023212</v>
      </c>
      <c r="K88" s="323">
        <f>+J88*12</f>
        <v>1284278544</v>
      </c>
      <c r="L88" s="323"/>
      <c r="M88" s="323"/>
      <c r="N88" s="370"/>
      <c r="O88" s="224"/>
    </row>
    <row r="89" spans="1:15" ht="12.75" hidden="1" x14ac:dyDescent="0.2">
      <c r="A89" s="361"/>
      <c r="B89" s="235"/>
      <c r="C89" s="224"/>
      <c r="D89" s="224"/>
      <c r="E89" s="224"/>
      <c r="F89" s="224"/>
      <c r="G89" s="224"/>
      <c r="H89" s="224"/>
      <c r="I89" s="323"/>
      <c r="J89" s="323">
        <f>+J88*12</f>
        <v>1284278544</v>
      </c>
      <c r="K89" s="371">
        <f>+J89/1000</f>
        <v>1284278.544</v>
      </c>
      <c r="L89" s="323"/>
      <c r="M89" s="323"/>
      <c r="N89" s="370">
        <f>+N87+N99</f>
        <v>840246069.90144026</v>
      </c>
      <c r="O89" s="354">
        <f>+N89/1000</f>
        <v>840246.06990144029</v>
      </c>
    </row>
    <row r="90" spans="1:15" ht="21" customHeight="1" x14ac:dyDescent="0.2">
      <c r="A90" s="323"/>
      <c r="B90" s="356" t="s">
        <v>193</v>
      </c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7"/>
      <c r="O90" s="224"/>
    </row>
    <row r="91" spans="1:15" x14ac:dyDescent="0.2">
      <c r="A91" s="310"/>
      <c r="B91" s="228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5"/>
    </row>
    <row r="92" spans="1:15" x14ac:dyDescent="0.2">
      <c r="A92" s="619" t="s">
        <v>173</v>
      </c>
      <c r="B92" s="620" t="s">
        <v>174</v>
      </c>
      <c r="C92" s="621" t="s">
        <v>175</v>
      </c>
      <c r="D92" s="621" t="s">
        <v>246</v>
      </c>
      <c r="E92" s="621"/>
      <c r="F92" s="622" t="s">
        <v>176</v>
      </c>
      <c r="G92" s="623"/>
      <c r="H92" s="623"/>
      <c r="I92" s="623"/>
      <c r="J92" s="623"/>
      <c r="K92" s="623"/>
      <c r="L92" s="624"/>
      <c r="M92" s="615" t="s">
        <v>177</v>
      </c>
      <c r="N92" s="617" t="s">
        <v>191</v>
      </c>
    </row>
    <row r="93" spans="1:15" ht="78.75" x14ac:dyDescent="0.2">
      <c r="A93" s="619"/>
      <c r="B93" s="620"/>
      <c r="C93" s="621"/>
      <c r="D93" s="34" t="s">
        <v>178</v>
      </c>
      <c r="E93" s="35" t="s">
        <v>179</v>
      </c>
      <c r="F93" s="34" t="s">
        <v>180</v>
      </c>
      <c r="G93" s="34" t="s">
        <v>181</v>
      </c>
      <c r="H93" s="36" t="s">
        <v>183</v>
      </c>
      <c r="I93" s="34" t="s">
        <v>184</v>
      </c>
      <c r="J93" s="34" t="s">
        <v>185</v>
      </c>
      <c r="K93" s="37" t="s">
        <v>182</v>
      </c>
      <c r="L93" s="34" t="s">
        <v>186</v>
      </c>
      <c r="M93" s="616"/>
      <c r="N93" s="618"/>
    </row>
    <row r="94" spans="1:15" ht="12.75" x14ac:dyDescent="0.2">
      <c r="A94" s="362">
        <v>1</v>
      </c>
      <c r="B94" s="328"/>
      <c r="C94" s="49" t="s">
        <v>880</v>
      </c>
      <c r="D94" s="46" t="s">
        <v>882</v>
      </c>
      <c r="E94" s="363">
        <v>488552.92869999999</v>
      </c>
      <c r="F94" s="40"/>
      <c r="G94" s="40"/>
      <c r="H94" s="41"/>
      <c r="I94" s="39"/>
      <c r="J94" s="40">
        <v>114200</v>
      </c>
      <c r="K94" s="40">
        <f>E94*0.2</f>
        <v>97710.58574000001</v>
      </c>
      <c r="L94" s="40"/>
      <c r="M94" s="42">
        <f>SUM(E94:L94)</f>
        <v>700463.51444000006</v>
      </c>
      <c r="N94" s="43">
        <f>+M94*12</f>
        <v>8405562.1732800007</v>
      </c>
    </row>
    <row r="95" spans="1:15" ht="12.75" x14ac:dyDescent="0.2">
      <c r="A95" s="362">
        <v>2</v>
      </c>
      <c r="B95" s="229"/>
      <c r="C95" s="49" t="s">
        <v>881</v>
      </c>
      <c r="D95" s="46" t="s">
        <v>276</v>
      </c>
      <c r="E95" s="326">
        <v>558559</v>
      </c>
      <c r="F95" s="40"/>
      <c r="G95" s="40"/>
      <c r="H95" s="41"/>
      <c r="I95" s="39"/>
      <c r="J95" s="40">
        <v>114200</v>
      </c>
      <c r="K95" s="40">
        <f t="shared" ref="K95:K98" si="21">E95*0.2</f>
        <v>111711.8</v>
      </c>
      <c r="L95" s="40"/>
      <c r="M95" s="42">
        <f t="shared" ref="M95:M98" si="22">SUM(E95:L95)</f>
        <v>784470.8</v>
      </c>
      <c r="N95" s="43">
        <f>+M95*12</f>
        <v>9413649.6000000015</v>
      </c>
    </row>
    <row r="96" spans="1:15" ht="36" x14ac:dyDescent="0.2">
      <c r="A96" s="362">
        <v>4</v>
      </c>
      <c r="B96" s="229"/>
      <c r="C96" s="49" t="s">
        <v>883</v>
      </c>
      <c r="D96" s="46" t="s">
        <v>281</v>
      </c>
      <c r="E96" s="50">
        <v>634906</v>
      </c>
      <c r="F96" s="40"/>
      <c r="G96" s="40"/>
      <c r="H96" s="41"/>
      <c r="I96" s="39"/>
      <c r="J96" s="40">
        <v>114200</v>
      </c>
      <c r="K96" s="40">
        <f t="shared" si="21"/>
        <v>126981.20000000001</v>
      </c>
      <c r="L96" s="40"/>
      <c r="M96" s="42">
        <f t="shared" si="22"/>
        <v>876087.2</v>
      </c>
      <c r="N96" s="43">
        <f t="shared" ref="N96:N98" si="23">+M96*12</f>
        <v>10513046.399999999</v>
      </c>
    </row>
    <row r="97" spans="1:14" ht="24" x14ac:dyDescent="0.2">
      <c r="A97" s="362">
        <v>5</v>
      </c>
      <c r="B97" s="229"/>
      <c r="C97" s="49" t="s">
        <v>884</v>
      </c>
      <c r="D97" s="46" t="s">
        <v>281</v>
      </c>
      <c r="E97" s="50">
        <v>634906</v>
      </c>
      <c r="F97" s="40"/>
      <c r="G97" s="40"/>
      <c r="H97" s="41"/>
      <c r="I97" s="39"/>
      <c r="J97" s="40">
        <v>114200</v>
      </c>
      <c r="K97" s="40">
        <f t="shared" si="21"/>
        <v>126981.20000000001</v>
      </c>
      <c r="L97" s="40"/>
      <c r="M97" s="42">
        <f t="shared" si="22"/>
        <v>876087.2</v>
      </c>
      <c r="N97" s="43">
        <f t="shared" si="23"/>
        <v>10513046.399999999</v>
      </c>
    </row>
    <row r="98" spans="1:14" ht="36" x14ac:dyDescent="0.2">
      <c r="A98" s="362">
        <v>6</v>
      </c>
      <c r="B98" s="229"/>
      <c r="C98" s="49" t="s">
        <v>885</v>
      </c>
      <c r="D98" s="46" t="s">
        <v>281</v>
      </c>
      <c r="E98" s="50">
        <v>634906</v>
      </c>
      <c r="F98" s="40"/>
      <c r="G98" s="40"/>
      <c r="H98" s="41"/>
      <c r="I98" s="39"/>
      <c r="J98" s="40">
        <v>114200</v>
      </c>
      <c r="K98" s="40">
        <f t="shared" si="21"/>
        <v>126981.20000000001</v>
      </c>
      <c r="L98" s="40"/>
      <c r="M98" s="42">
        <f t="shared" si="22"/>
        <v>876087.2</v>
      </c>
      <c r="N98" s="43">
        <f t="shared" si="23"/>
        <v>10513046.399999999</v>
      </c>
    </row>
    <row r="99" spans="1:14" x14ac:dyDescent="0.2">
      <c r="A99" s="612" t="s">
        <v>158</v>
      </c>
      <c r="B99" s="613"/>
      <c r="C99" s="614"/>
      <c r="D99" s="47"/>
      <c r="E99" s="48">
        <f>+SUM(E94:E98)</f>
        <v>2951829.9287</v>
      </c>
      <c r="F99" s="47"/>
      <c r="G99" s="47"/>
      <c r="H99" s="47"/>
      <c r="I99" s="47"/>
      <c r="J99" s="48">
        <f>+SUM(J94:J98)*12</f>
        <v>6852000</v>
      </c>
      <c r="K99" s="48">
        <f>+SUM(K94:K98)*12</f>
        <v>7084391.8288800009</v>
      </c>
      <c r="L99" s="47"/>
      <c r="M99" s="48">
        <f>+SUM(M94:M98)</f>
        <v>4113195.9144400004</v>
      </c>
      <c r="N99" s="48">
        <f>+SUM(N94:N98)</f>
        <v>49358350.973279998</v>
      </c>
    </row>
  </sheetData>
  <mergeCells count="26">
    <mergeCell ref="N3:N4"/>
    <mergeCell ref="A87:D87"/>
    <mergeCell ref="C1:M1"/>
    <mergeCell ref="A3:A4"/>
    <mergeCell ref="B3:B4"/>
    <mergeCell ref="C3:C4"/>
    <mergeCell ref="D3:E3"/>
    <mergeCell ref="F3:L3"/>
    <mergeCell ref="M3:M4"/>
    <mergeCell ref="A7:N7"/>
    <mergeCell ref="A23:N23"/>
    <mergeCell ref="A30:N30"/>
    <mergeCell ref="A43:N43"/>
    <mergeCell ref="A56:N56"/>
    <mergeCell ref="A5:N5"/>
    <mergeCell ref="A65:N65"/>
    <mergeCell ref="A73:N73"/>
    <mergeCell ref="A80:N80"/>
    <mergeCell ref="A99:C99"/>
    <mergeCell ref="M92:M93"/>
    <mergeCell ref="N92:N93"/>
    <mergeCell ref="A92:A93"/>
    <mergeCell ref="B92:B93"/>
    <mergeCell ref="C92:C93"/>
    <mergeCell ref="D92:E92"/>
    <mergeCell ref="F92:L92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3:E14"/>
  <sheetViews>
    <sheetView workbookViewId="0">
      <selection activeCell="A3" sqref="A3:E14"/>
    </sheetView>
  </sheetViews>
  <sheetFormatPr defaultRowHeight="12.75" x14ac:dyDescent="0.2"/>
  <cols>
    <col min="1" max="1" width="27" customWidth="1"/>
    <col min="4" max="4" width="12.140625" customWidth="1"/>
    <col min="5" max="5" width="10.140625" bestFit="1" customWidth="1"/>
  </cols>
  <sheetData>
    <row r="3" spans="1:5" x14ac:dyDescent="0.2">
      <c r="A3" s="646" t="s">
        <v>318</v>
      </c>
      <c r="B3" s="646"/>
      <c r="C3" s="646"/>
      <c r="D3" s="646"/>
      <c r="E3" s="646"/>
    </row>
    <row r="4" spans="1:5" ht="25.5" x14ac:dyDescent="0.2">
      <c r="A4" s="509" t="s">
        <v>444</v>
      </c>
      <c r="B4" s="509" t="s">
        <v>371</v>
      </c>
      <c r="C4" s="509"/>
      <c r="D4" s="509"/>
      <c r="E4" s="509"/>
    </row>
    <row r="5" spans="1:5" ht="14.25" x14ac:dyDescent="0.2">
      <c r="A5" s="502" t="s">
        <v>319</v>
      </c>
      <c r="B5" s="503">
        <v>1200</v>
      </c>
      <c r="C5" s="503">
        <v>55</v>
      </c>
      <c r="D5" s="504">
        <v>66</v>
      </c>
      <c r="E5" s="505">
        <v>1255</v>
      </c>
    </row>
    <row r="6" spans="1:5" ht="14.25" x14ac:dyDescent="0.2">
      <c r="A6" s="502" t="s">
        <v>320</v>
      </c>
      <c r="B6" s="503">
        <v>1000</v>
      </c>
      <c r="C6" s="503">
        <v>55</v>
      </c>
      <c r="D6" s="504">
        <v>55</v>
      </c>
      <c r="E6" s="505">
        <v>1055</v>
      </c>
    </row>
    <row r="7" spans="1:5" ht="14.25" x14ac:dyDescent="0.2">
      <c r="A7" s="502" t="s">
        <v>321</v>
      </c>
      <c r="B7" s="503">
        <v>1000</v>
      </c>
      <c r="C7" s="503">
        <v>45</v>
      </c>
      <c r="D7" s="504">
        <v>45</v>
      </c>
      <c r="E7" s="505">
        <v>1045</v>
      </c>
    </row>
    <row r="8" spans="1:5" ht="25.5" x14ac:dyDescent="0.2">
      <c r="A8" s="502" t="s">
        <v>322</v>
      </c>
      <c r="B8" s="503">
        <v>500</v>
      </c>
      <c r="C8" s="503">
        <v>55</v>
      </c>
      <c r="D8" s="504">
        <v>27.5</v>
      </c>
      <c r="E8" s="505">
        <v>555</v>
      </c>
    </row>
    <row r="9" spans="1:5" ht="14.25" x14ac:dyDescent="0.2">
      <c r="A9" s="502" t="s">
        <v>323</v>
      </c>
      <c r="B9" s="503">
        <v>200</v>
      </c>
      <c r="C9" s="503">
        <v>55</v>
      </c>
      <c r="D9" s="504">
        <v>11</v>
      </c>
      <c r="E9" s="505">
        <v>255</v>
      </c>
    </row>
    <row r="10" spans="1:5" ht="14.25" x14ac:dyDescent="0.2">
      <c r="A10" s="502" t="s">
        <v>324</v>
      </c>
      <c r="B10" s="503">
        <v>500</v>
      </c>
      <c r="C10" s="503">
        <v>750</v>
      </c>
      <c r="D10" s="504">
        <v>375</v>
      </c>
      <c r="E10" s="505">
        <v>1250</v>
      </c>
    </row>
    <row r="11" spans="1:5" ht="14.25" x14ac:dyDescent="0.2">
      <c r="A11" s="502" t="s">
        <v>325</v>
      </c>
      <c r="B11" s="503">
        <v>500</v>
      </c>
      <c r="C11" s="503">
        <v>450</v>
      </c>
      <c r="D11" s="504">
        <v>225</v>
      </c>
      <c r="E11" s="505">
        <v>950</v>
      </c>
    </row>
    <row r="12" spans="1:5" ht="14.25" x14ac:dyDescent="0.2">
      <c r="A12" s="502" t="s">
        <v>326</v>
      </c>
      <c r="B12" s="503">
        <v>300</v>
      </c>
      <c r="C12" s="503">
        <v>350</v>
      </c>
      <c r="D12" s="504">
        <v>105</v>
      </c>
      <c r="E12" s="505">
        <v>650</v>
      </c>
    </row>
    <row r="13" spans="1:5" ht="25.5" x14ac:dyDescent="0.2">
      <c r="A13" s="502" t="s">
        <v>327</v>
      </c>
      <c r="B13" s="503">
        <v>320</v>
      </c>
      <c r="C13" s="503">
        <v>10000</v>
      </c>
      <c r="D13" s="504">
        <v>3200</v>
      </c>
      <c r="E13" s="506">
        <v>10320</v>
      </c>
    </row>
    <row r="14" spans="1:5" ht="14.25" x14ac:dyDescent="0.2">
      <c r="A14" s="507" t="s">
        <v>328</v>
      </c>
      <c r="B14" s="508"/>
      <c r="C14" s="508"/>
      <c r="D14" s="508"/>
      <c r="E14" s="510">
        <f>SUM(E5:E13)</f>
        <v>17335</v>
      </c>
    </row>
  </sheetData>
  <mergeCells count="1">
    <mergeCell ref="A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3" workbookViewId="0">
      <selection activeCell="F35" sqref="F35"/>
    </sheetView>
  </sheetViews>
  <sheetFormatPr defaultRowHeight="12" x14ac:dyDescent="0.2"/>
  <cols>
    <col min="1" max="1" width="4.140625" style="33" customWidth="1"/>
    <col min="2" max="2" width="24.85546875" style="33" customWidth="1"/>
    <col min="3" max="3" width="27.42578125" style="33" customWidth="1"/>
    <col min="4" max="4" width="5.42578125" style="232" customWidth="1"/>
    <col min="5" max="6" width="13.7109375" style="33" customWidth="1"/>
    <col min="7" max="16384" width="9.140625" style="33"/>
  </cols>
  <sheetData>
    <row r="1" spans="1:6" x14ac:dyDescent="0.2">
      <c r="A1" s="117"/>
      <c r="B1" s="118" t="s">
        <v>329</v>
      </c>
      <c r="C1" s="118"/>
      <c r="D1" s="230"/>
      <c r="E1" s="117"/>
      <c r="F1" s="117"/>
    </row>
    <row r="2" spans="1:6" ht="36" x14ac:dyDescent="0.2">
      <c r="A2" s="119" t="s">
        <v>1</v>
      </c>
      <c r="B2" s="119" t="s">
        <v>330</v>
      </c>
      <c r="C2" s="119" t="s">
        <v>3</v>
      </c>
      <c r="D2" s="119" t="s">
        <v>331</v>
      </c>
      <c r="E2" s="119" t="s">
        <v>168</v>
      </c>
      <c r="F2" s="119" t="s">
        <v>197</v>
      </c>
    </row>
    <row r="3" spans="1:6" ht="36" x14ac:dyDescent="0.2">
      <c r="A3" s="120">
        <v>1</v>
      </c>
      <c r="B3" s="121" t="s">
        <v>332</v>
      </c>
      <c r="C3" s="122" t="s">
        <v>333</v>
      </c>
      <c r="D3" s="123">
        <v>1</v>
      </c>
      <c r="E3" s="124">
        <v>350000</v>
      </c>
      <c r="F3" s="125">
        <f t="shared" ref="F3:F16" si="0">+E3*D3</f>
        <v>350000</v>
      </c>
    </row>
    <row r="4" spans="1:6" ht="36" x14ac:dyDescent="0.2">
      <c r="A4" s="120">
        <v>2</v>
      </c>
      <c r="B4" s="121" t="s">
        <v>334</v>
      </c>
      <c r="C4" s="122" t="s">
        <v>335</v>
      </c>
      <c r="D4" s="123">
        <v>1</v>
      </c>
      <c r="E4" s="124">
        <v>160000</v>
      </c>
      <c r="F4" s="125">
        <f t="shared" si="0"/>
        <v>160000</v>
      </c>
    </row>
    <row r="5" spans="1:6" x14ac:dyDescent="0.2">
      <c r="A5" s="120">
        <v>3</v>
      </c>
      <c r="B5" s="121" t="s">
        <v>336</v>
      </c>
      <c r="C5" s="123" t="s">
        <v>337</v>
      </c>
      <c r="D5" s="123">
        <v>1</v>
      </c>
      <c r="E5" s="124">
        <v>150000</v>
      </c>
      <c r="F5" s="125">
        <f t="shared" si="0"/>
        <v>150000</v>
      </c>
    </row>
    <row r="6" spans="1:6" ht="24" x14ac:dyDescent="0.2">
      <c r="A6" s="120">
        <v>4</v>
      </c>
      <c r="B6" s="121" t="s">
        <v>338</v>
      </c>
      <c r="C6" s="120" t="s">
        <v>339</v>
      </c>
      <c r="D6" s="123">
        <v>2</v>
      </c>
      <c r="E6" s="124">
        <v>950000</v>
      </c>
      <c r="F6" s="125">
        <f t="shared" si="0"/>
        <v>1900000</v>
      </c>
    </row>
    <row r="7" spans="1:6" ht="48" x14ac:dyDescent="0.2">
      <c r="A7" s="120">
        <v>6</v>
      </c>
      <c r="B7" s="126" t="s">
        <v>340</v>
      </c>
      <c r="C7" s="127" t="s">
        <v>337</v>
      </c>
      <c r="D7" s="127">
        <v>2</v>
      </c>
      <c r="E7" s="128">
        <v>1300000</v>
      </c>
      <c r="F7" s="129">
        <f t="shared" si="0"/>
        <v>2600000</v>
      </c>
    </row>
    <row r="8" spans="1:6" x14ac:dyDescent="0.2">
      <c r="A8" s="120">
        <v>7</v>
      </c>
      <c r="B8" s="126" t="s">
        <v>341</v>
      </c>
      <c r="C8" s="127" t="s">
        <v>337</v>
      </c>
      <c r="D8" s="127">
        <v>2</v>
      </c>
      <c r="E8" s="128">
        <v>95000</v>
      </c>
      <c r="F8" s="129">
        <f t="shared" si="0"/>
        <v>190000</v>
      </c>
    </row>
    <row r="9" spans="1:6" x14ac:dyDescent="0.2">
      <c r="A9" s="120">
        <v>8</v>
      </c>
      <c r="B9" s="130" t="s">
        <v>342</v>
      </c>
      <c r="C9" s="131" t="s">
        <v>337</v>
      </c>
      <c r="D9" s="131">
        <v>1</v>
      </c>
      <c r="E9" s="132">
        <v>244000</v>
      </c>
      <c r="F9" s="133">
        <f t="shared" si="0"/>
        <v>244000</v>
      </c>
    </row>
    <row r="10" spans="1:6" x14ac:dyDescent="0.2">
      <c r="A10" s="120">
        <v>9</v>
      </c>
      <c r="B10" s="134" t="s">
        <v>343</v>
      </c>
      <c r="C10" s="131" t="s">
        <v>337</v>
      </c>
      <c r="D10" s="131">
        <v>1</v>
      </c>
      <c r="E10" s="132">
        <v>1000000</v>
      </c>
      <c r="F10" s="133">
        <f t="shared" si="0"/>
        <v>1000000</v>
      </c>
    </row>
    <row r="11" spans="1:6" x14ac:dyDescent="0.2">
      <c r="A11" s="120">
        <v>10</v>
      </c>
      <c r="B11" s="134" t="s">
        <v>344</v>
      </c>
      <c r="C11" s="131" t="s">
        <v>337</v>
      </c>
      <c r="D11" s="131">
        <v>1</v>
      </c>
      <c r="E11" s="132">
        <v>200000</v>
      </c>
      <c r="F11" s="133">
        <f t="shared" si="0"/>
        <v>200000</v>
      </c>
    </row>
    <row r="12" spans="1:6" x14ac:dyDescent="0.2">
      <c r="A12" s="120">
        <v>11</v>
      </c>
      <c r="B12" s="134" t="s">
        <v>345</v>
      </c>
      <c r="C12" s="131" t="s">
        <v>337</v>
      </c>
      <c r="D12" s="131">
        <v>1</v>
      </c>
      <c r="E12" s="132">
        <v>150000</v>
      </c>
      <c r="F12" s="133">
        <f t="shared" si="0"/>
        <v>150000</v>
      </c>
    </row>
    <row r="13" spans="1:6" x14ac:dyDescent="0.2">
      <c r="A13" s="120">
        <v>12</v>
      </c>
      <c r="B13" s="134" t="s">
        <v>346</v>
      </c>
      <c r="C13" s="131" t="s">
        <v>337</v>
      </c>
      <c r="D13" s="131">
        <v>1</v>
      </c>
      <c r="E13" s="132">
        <v>150000</v>
      </c>
      <c r="F13" s="133">
        <f t="shared" si="0"/>
        <v>150000</v>
      </c>
    </row>
    <row r="14" spans="1:6" x14ac:dyDescent="0.2">
      <c r="A14" s="120">
        <v>13</v>
      </c>
      <c r="B14" s="134" t="s">
        <v>347</v>
      </c>
      <c r="C14" s="131" t="s">
        <v>337</v>
      </c>
      <c r="D14" s="131">
        <v>1</v>
      </c>
      <c r="E14" s="132">
        <v>300000</v>
      </c>
      <c r="F14" s="133">
        <f t="shared" si="0"/>
        <v>300000</v>
      </c>
    </row>
    <row r="15" spans="1:6" x14ac:dyDescent="0.2">
      <c r="A15" s="120">
        <v>14</v>
      </c>
      <c r="B15" s="134" t="s">
        <v>348</v>
      </c>
      <c r="C15" s="131" t="s">
        <v>337</v>
      </c>
      <c r="D15" s="131">
        <v>1</v>
      </c>
      <c r="E15" s="132">
        <v>45000</v>
      </c>
      <c r="F15" s="133">
        <f t="shared" si="0"/>
        <v>45000</v>
      </c>
    </row>
    <row r="16" spans="1:6" x14ac:dyDescent="0.2">
      <c r="A16" s="120">
        <v>15</v>
      </c>
      <c r="B16" s="134" t="s">
        <v>349</v>
      </c>
      <c r="C16" s="131" t="s">
        <v>337</v>
      </c>
      <c r="D16" s="131">
        <v>1</v>
      </c>
      <c r="E16" s="132">
        <v>1500000</v>
      </c>
      <c r="F16" s="133">
        <f t="shared" si="0"/>
        <v>1500000</v>
      </c>
    </row>
    <row r="17" spans="1:6" x14ac:dyDescent="0.2">
      <c r="A17" s="647" t="s">
        <v>187</v>
      </c>
      <c r="B17" s="648"/>
      <c r="C17" s="127"/>
      <c r="D17" s="127"/>
      <c r="E17" s="135"/>
      <c r="F17" s="136">
        <f>SUM(F3:F16)</f>
        <v>8939000</v>
      </c>
    </row>
    <row r="20" spans="1:6" ht="40.5" customHeight="1" x14ac:dyDescent="0.2">
      <c r="A20" s="649" t="s">
        <v>879</v>
      </c>
      <c r="B20" s="650"/>
      <c r="C20" s="650"/>
      <c r="D20" s="650"/>
      <c r="E20" s="650"/>
      <c r="F20" s="650"/>
    </row>
    <row r="21" spans="1:6" ht="36" x14ac:dyDescent="0.2">
      <c r="A21" s="137" t="s">
        <v>1</v>
      </c>
      <c r="B21" s="137" t="s">
        <v>382</v>
      </c>
      <c r="C21" s="119" t="s">
        <v>451</v>
      </c>
      <c r="D21" s="137" t="s">
        <v>359</v>
      </c>
      <c r="E21" s="137" t="s">
        <v>168</v>
      </c>
      <c r="F21" s="137" t="s">
        <v>197</v>
      </c>
    </row>
    <row r="22" spans="1:6" x14ac:dyDescent="0.2">
      <c r="A22" s="138">
        <v>1</v>
      </c>
      <c r="B22" s="139" t="s">
        <v>603</v>
      </c>
      <c r="C22" s="140" t="s">
        <v>604</v>
      </c>
      <c r="D22" s="141">
        <v>10</v>
      </c>
      <c r="E22" s="142">
        <v>5000</v>
      </c>
      <c r="F22" s="142">
        <f>D22*E22</f>
        <v>50000</v>
      </c>
    </row>
    <row r="23" spans="1:6" x14ac:dyDescent="0.2">
      <c r="A23" s="138">
        <v>2</v>
      </c>
      <c r="B23" s="138" t="s">
        <v>605</v>
      </c>
      <c r="C23" s="140" t="s">
        <v>604</v>
      </c>
      <c r="D23" s="141">
        <v>5</v>
      </c>
      <c r="E23" s="142">
        <v>110000</v>
      </c>
      <c r="F23" s="142">
        <f t="shared" ref="F23:F32" si="1">D23*E23</f>
        <v>550000</v>
      </c>
    </row>
    <row r="24" spans="1:6" x14ac:dyDescent="0.2">
      <c r="A24" s="138">
        <v>3</v>
      </c>
      <c r="B24" s="139" t="s">
        <v>606</v>
      </c>
      <c r="C24" s="140" t="s">
        <v>604</v>
      </c>
      <c r="D24" s="141">
        <v>5</v>
      </c>
      <c r="E24" s="142">
        <v>38000</v>
      </c>
      <c r="F24" s="142">
        <f t="shared" si="1"/>
        <v>190000</v>
      </c>
    </row>
    <row r="25" spans="1:6" x14ac:dyDescent="0.2">
      <c r="A25" s="138">
        <v>4</v>
      </c>
      <c r="B25" s="138" t="s">
        <v>607</v>
      </c>
      <c r="C25" s="140" t="s">
        <v>604</v>
      </c>
      <c r="D25" s="141">
        <v>5</v>
      </c>
      <c r="E25" s="142">
        <v>20000</v>
      </c>
      <c r="F25" s="142">
        <f t="shared" si="1"/>
        <v>100000</v>
      </c>
    </row>
    <row r="26" spans="1:6" x14ac:dyDescent="0.2">
      <c r="A26" s="138">
        <v>5</v>
      </c>
      <c r="B26" s="138" t="s">
        <v>608</v>
      </c>
      <c r="C26" s="140" t="s">
        <v>604</v>
      </c>
      <c r="D26" s="141">
        <v>5</v>
      </c>
      <c r="E26" s="142">
        <v>12000</v>
      </c>
      <c r="F26" s="142">
        <f t="shared" si="1"/>
        <v>60000</v>
      </c>
    </row>
    <row r="27" spans="1:6" x14ac:dyDescent="0.2">
      <c r="A27" s="138">
        <v>6</v>
      </c>
      <c r="B27" s="139" t="s">
        <v>609</v>
      </c>
      <c r="C27" s="140" t="s">
        <v>604</v>
      </c>
      <c r="D27" s="141">
        <v>2</v>
      </c>
      <c r="E27" s="142">
        <v>58000</v>
      </c>
      <c r="F27" s="142">
        <f t="shared" si="1"/>
        <v>116000</v>
      </c>
    </row>
    <row r="28" spans="1:6" x14ac:dyDescent="0.2">
      <c r="A28" s="138">
        <v>7</v>
      </c>
      <c r="B28" s="138" t="s">
        <v>610</v>
      </c>
      <c r="C28" s="140" t="s">
        <v>604</v>
      </c>
      <c r="D28" s="141">
        <v>5</v>
      </c>
      <c r="E28" s="142">
        <v>18000</v>
      </c>
      <c r="F28" s="142">
        <f t="shared" si="1"/>
        <v>90000</v>
      </c>
    </row>
    <row r="29" spans="1:6" x14ac:dyDescent="0.2">
      <c r="A29" s="138">
        <v>8</v>
      </c>
      <c r="B29" s="138" t="s">
        <v>611</v>
      </c>
      <c r="C29" s="140" t="s">
        <v>604</v>
      </c>
      <c r="D29" s="141">
        <v>8</v>
      </c>
      <c r="E29" s="142">
        <v>1000000</v>
      </c>
      <c r="F29" s="142">
        <f t="shared" si="1"/>
        <v>8000000</v>
      </c>
    </row>
    <row r="30" spans="1:6" x14ac:dyDescent="0.2">
      <c r="A30" s="138">
        <v>9</v>
      </c>
      <c r="B30" s="138" t="s">
        <v>612</v>
      </c>
      <c r="C30" s="140" t="s">
        <v>604</v>
      </c>
      <c r="D30" s="141">
        <v>2</v>
      </c>
      <c r="E30" s="142">
        <v>25000</v>
      </c>
      <c r="F30" s="142">
        <f t="shared" si="1"/>
        <v>50000</v>
      </c>
    </row>
    <row r="31" spans="1:6" x14ac:dyDescent="0.2">
      <c r="A31" s="138">
        <v>10</v>
      </c>
      <c r="B31" s="140" t="s">
        <v>613</v>
      </c>
      <c r="C31" s="140" t="s">
        <v>604</v>
      </c>
      <c r="D31" s="141">
        <v>10</v>
      </c>
      <c r="E31" s="142">
        <v>60000</v>
      </c>
      <c r="F31" s="142">
        <f t="shared" si="1"/>
        <v>600000</v>
      </c>
    </row>
    <row r="32" spans="1:6" ht="36" x14ac:dyDescent="0.2">
      <c r="A32" s="140">
        <v>11</v>
      </c>
      <c r="B32" s="143" t="s">
        <v>614</v>
      </c>
      <c r="C32" s="140" t="s">
        <v>604</v>
      </c>
      <c r="D32" s="231">
        <v>20</v>
      </c>
      <c r="E32" s="144">
        <v>300000</v>
      </c>
      <c r="F32" s="144">
        <f t="shared" si="1"/>
        <v>6000000</v>
      </c>
    </row>
    <row r="33" spans="1:6" x14ac:dyDescent="0.2">
      <c r="A33" s="145"/>
      <c r="B33" s="145" t="s">
        <v>615</v>
      </c>
      <c r="C33" s="145"/>
      <c r="D33" s="222"/>
      <c r="E33" s="146"/>
      <c r="F33" s="146">
        <f>SUM(F22:F32)</f>
        <v>15806000</v>
      </c>
    </row>
    <row r="35" spans="1:6" x14ac:dyDescent="0.2">
      <c r="F35" s="147"/>
    </row>
    <row r="37" spans="1:6" ht="15.75" customHeight="1" x14ac:dyDescent="0.2"/>
  </sheetData>
  <mergeCells count="2">
    <mergeCell ref="A17:B17"/>
    <mergeCell ref="A20:F2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J17" sqref="J17"/>
    </sheetView>
  </sheetViews>
  <sheetFormatPr defaultColWidth="14" defaultRowHeight="12.75" x14ac:dyDescent="0.2"/>
  <cols>
    <col min="1" max="1" width="3" style="233" bestFit="1" customWidth="1"/>
    <col min="2" max="2" width="29.7109375" style="224" customWidth="1"/>
    <col min="3" max="3" width="9.42578125" style="235" customWidth="1"/>
    <col min="4" max="4" width="14" style="224"/>
    <col min="5" max="5" width="13" style="224" customWidth="1"/>
    <col min="6" max="6" width="33.85546875" style="224" customWidth="1"/>
    <col min="7" max="16384" width="14" style="224"/>
  </cols>
  <sheetData>
    <row r="2" spans="1:6" x14ac:dyDescent="0.2">
      <c r="B2" s="234" t="s">
        <v>877</v>
      </c>
    </row>
    <row r="4" spans="1:6" x14ac:dyDescent="0.2">
      <c r="A4" s="651" t="s">
        <v>350</v>
      </c>
      <c r="B4" s="651"/>
      <c r="C4" s="651"/>
      <c r="D4" s="651"/>
      <c r="E4" s="651"/>
      <c r="F4" s="651"/>
    </row>
    <row r="5" spans="1:6" ht="25.5" x14ac:dyDescent="0.2">
      <c r="A5" s="31" t="s">
        <v>1</v>
      </c>
      <c r="B5" s="31" t="s">
        <v>330</v>
      </c>
      <c r="C5" s="31" t="s">
        <v>845</v>
      </c>
      <c r="D5" s="31" t="s">
        <v>168</v>
      </c>
      <c r="E5" s="31" t="s">
        <v>197</v>
      </c>
      <c r="F5" s="236" t="s">
        <v>3</v>
      </c>
    </row>
    <row r="6" spans="1:6" s="290" customFormat="1" ht="25.5" x14ac:dyDescent="0.2">
      <c r="A6" s="281">
        <v>1</v>
      </c>
      <c r="B6" s="282" t="s">
        <v>351</v>
      </c>
      <c r="C6" s="283">
        <v>30</v>
      </c>
      <c r="D6" s="283">
        <v>332400</v>
      </c>
      <c r="E6" s="284">
        <f>+D6*C6</f>
        <v>9972000</v>
      </c>
      <c r="F6" s="285" t="s">
        <v>352</v>
      </c>
    </row>
    <row r="7" spans="1:6" s="290" customFormat="1" ht="25.5" x14ac:dyDescent="0.2">
      <c r="A7" s="281">
        <v>2</v>
      </c>
      <c r="B7" s="282" t="s">
        <v>353</v>
      </c>
      <c r="C7" s="283">
        <v>30</v>
      </c>
      <c r="D7" s="283">
        <v>150000</v>
      </c>
      <c r="E7" s="284">
        <f t="shared" ref="E7:E9" si="0">+D7*C7</f>
        <v>4500000</v>
      </c>
      <c r="F7" s="285" t="s">
        <v>352</v>
      </c>
    </row>
    <row r="8" spans="1:6" s="290" customFormat="1" ht="25.5" x14ac:dyDescent="0.2">
      <c r="A8" s="281">
        <v>3</v>
      </c>
      <c r="B8" s="282" t="s">
        <v>354</v>
      </c>
      <c r="C8" s="283">
        <v>6</v>
      </c>
      <c r="D8" s="283">
        <v>80000</v>
      </c>
      <c r="E8" s="284">
        <f t="shared" si="0"/>
        <v>480000</v>
      </c>
      <c r="F8" s="285" t="s">
        <v>355</v>
      </c>
    </row>
    <row r="9" spans="1:6" s="290" customFormat="1" ht="25.5" x14ac:dyDescent="0.2">
      <c r="A9" s="281">
        <v>4</v>
      </c>
      <c r="B9" s="282" t="s">
        <v>356</v>
      </c>
      <c r="C9" s="283">
        <v>30</v>
      </c>
      <c r="D9" s="283">
        <v>142400</v>
      </c>
      <c r="E9" s="284">
        <f t="shared" si="0"/>
        <v>4272000</v>
      </c>
      <c r="F9" s="285" t="s">
        <v>352</v>
      </c>
    </row>
    <row r="10" spans="1:6" s="290" customFormat="1" x14ac:dyDescent="0.2">
      <c r="A10" s="281"/>
      <c r="B10" s="286" t="s">
        <v>187</v>
      </c>
      <c r="C10" s="287"/>
      <c r="D10" s="287"/>
      <c r="E10" s="288">
        <f>SUM(E6:E9)</f>
        <v>19224000</v>
      </c>
      <c r="F10" s="289"/>
    </row>
    <row r="12" spans="1:6" x14ac:dyDescent="0.2">
      <c r="A12" s="655" t="s">
        <v>878</v>
      </c>
      <c r="B12" s="655"/>
      <c r="C12" s="655"/>
      <c r="D12" s="655"/>
      <c r="E12" s="655"/>
    </row>
    <row r="13" spans="1:6" x14ac:dyDescent="0.2">
      <c r="A13" s="656">
        <v>1</v>
      </c>
      <c r="B13" s="657" t="s">
        <v>496</v>
      </c>
      <c r="C13" s="658">
        <v>34</v>
      </c>
      <c r="D13" s="659" t="s">
        <v>497</v>
      </c>
      <c r="E13" s="660">
        <v>34000000</v>
      </c>
    </row>
    <row r="14" spans="1:6" x14ac:dyDescent="0.2">
      <c r="A14" s="656"/>
      <c r="B14" s="657"/>
      <c r="C14" s="658"/>
      <c r="D14" s="659"/>
      <c r="E14" s="660"/>
    </row>
    <row r="15" spans="1:6" x14ac:dyDescent="0.2">
      <c r="A15" s="291">
        <v>2</v>
      </c>
      <c r="B15" s="292" t="s">
        <v>357</v>
      </c>
      <c r="C15" s="293">
        <v>350</v>
      </c>
      <c r="D15" s="294">
        <v>3500</v>
      </c>
      <c r="E15" s="295" t="s">
        <v>498</v>
      </c>
    </row>
    <row r="16" spans="1:6" x14ac:dyDescent="0.2">
      <c r="A16" s="291">
        <v>3</v>
      </c>
      <c r="B16" s="292" t="s">
        <v>341</v>
      </c>
      <c r="C16" s="293">
        <v>2</v>
      </c>
      <c r="D16" s="294">
        <v>95000</v>
      </c>
      <c r="E16" s="295" t="s">
        <v>499</v>
      </c>
    </row>
    <row r="17" spans="1:5" x14ac:dyDescent="0.2">
      <c r="A17" s="291">
        <v>4</v>
      </c>
      <c r="B17" s="292" t="s">
        <v>364</v>
      </c>
      <c r="C17" s="293">
        <v>600</v>
      </c>
      <c r="D17" s="294">
        <v>500</v>
      </c>
      <c r="E17" s="295" t="s">
        <v>500</v>
      </c>
    </row>
    <row r="18" spans="1:5" x14ac:dyDescent="0.2">
      <c r="A18" s="291">
        <v>5</v>
      </c>
      <c r="B18" s="292" t="s">
        <v>365</v>
      </c>
      <c r="C18" s="293">
        <v>30</v>
      </c>
      <c r="D18" s="294">
        <v>2000</v>
      </c>
      <c r="E18" s="295" t="s">
        <v>501</v>
      </c>
    </row>
    <row r="19" spans="1:5" x14ac:dyDescent="0.2">
      <c r="A19" s="291">
        <v>6</v>
      </c>
      <c r="B19" s="292" t="s">
        <v>502</v>
      </c>
      <c r="C19" s="293">
        <v>3</v>
      </c>
      <c r="D19" s="294">
        <v>3000</v>
      </c>
      <c r="E19" s="295" t="s">
        <v>503</v>
      </c>
    </row>
    <row r="20" spans="1:5" ht="25.5" x14ac:dyDescent="0.2">
      <c r="A20" s="291">
        <v>7</v>
      </c>
      <c r="B20" s="292" t="s">
        <v>358</v>
      </c>
      <c r="C20" s="293">
        <v>1</v>
      </c>
      <c r="D20" s="294" t="s">
        <v>504</v>
      </c>
      <c r="E20" s="295" t="s">
        <v>504</v>
      </c>
    </row>
    <row r="21" spans="1:5" x14ac:dyDescent="0.2">
      <c r="A21" s="291">
        <v>8</v>
      </c>
      <c r="B21" s="292" t="s">
        <v>505</v>
      </c>
      <c r="C21" s="293">
        <v>500</v>
      </c>
      <c r="D21" s="294">
        <v>1650</v>
      </c>
      <c r="E21" s="295">
        <v>825000</v>
      </c>
    </row>
    <row r="22" spans="1:5" x14ac:dyDescent="0.2">
      <c r="A22" s="652" t="s">
        <v>187</v>
      </c>
      <c r="B22" s="653"/>
      <c r="C22" s="654"/>
      <c r="D22" s="297"/>
      <c r="E22" s="296">
        <v>38109000</v>
      </c>
    </row>
  </sheetData>
  <mergeCells count="8">
    <mergeCell ref="A4:F4"/>
    <mergeCell ref="A22:C22"/>
    <mergeCell ref="A12:E12"/>
    <mergeCell ref="A13:A14"/>
    <mergeCell ref="B13:B14"/>
    <mergeCell ref="C13:C14"/>
    <mergeCell ref="D13:D14"/>
    <mergeCell ref="E13:E14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M20" sqref="M20"/>
    </sheetView>
  </sheetViews>
  <sheetFormatPr defaultRowHeight="11.25" x14ac:dyDescent="0.2"/>
  <cols>
    <col min="1" max="1" width="3.85546875" style="240" bestFit="1" customWidth="1"/>
    <col min="2" max="2" width="22.28515625" style="240" customWidth="1"/>
    <col min="3" max="3" width="12.5703125" style="240" customWidth="1"/>
    <col min="4" max="4" width="14.5703125" style="240" customWidth="1"/>
    <col min="5" max="5" width="9.140625" style="240" customWidth="1"/>
    <col min="6" max="6" width="14.28515625" style="240" customWidth="1"/>
    <col min="7" max="7" width="10.28515625" style="240" bestFit="1" customWidth="1"/>
    <col min="8" max="16384" width="9.140625" style="240"/>
  </cols>
  <sheetData>
    <row r="1" spans="1:7" x14ac:dyDescent="0.2">
      <c r="A1" s="238"/>
      <c r="B1" s="239" t="s">
        <v>120</v>
      </c>
      <c r="C1" s="238"/>
      <c r="D1" s="238"/>
      <c r="E1" s="238"/>
      <c r="F1" s="238"/>
    </row>
    <row r="3" spans="1:7" x14ac:dyDescent="0.2">
      <c r="A3" s="661" t="s">
        <v>695</v>
      </c>
      <c r="B3" s="662"/>
      <c r="C3" s="662"/>
      <c r="D3" s="662"/>
      <c r="E3" s="662"/>
      <c r="F3" s="662"/>
      <c r="G3" s="663"/>
    </row>
    <row r="4" spans="1:7" ht="22.5" x14ac:dyDescent="0.2">
      <c r="A4" s="243" t="s">
        <v>1</v>
      </c>
      <c r="B4" s="243" t="s">
        <v>696</v>
      </c>
      <c r="C4" s="243" t="s">
        <v>697</v>
      </c>
      <c r="D4" s="243" t="s">
        <v>451</v>
      </c>
      <c r="E4" s="243" t="s">
        <v>359</v>
      </c>
      <c r="F4" s="243" t="s">
        <v>698</v>
      </c>
      <c r="G4" s="243" t="s">
        <v>699</v>
      </c>
    </row>
    <row r="5" spans="1:7" x14ac:dyDescent="0.2">
      <c r="A5" s="244">
        <v>2</v>
      </c>
      <c r="B5" s="244" t="s">
        <v>700</v>
      </c>
      <c r="C5" s="244" t="s">
        <v>701</v>
      </c>
      <c r="D5" s="244" t="s">
        <v>361</v>
      </c>
      <c r="E5" s="244">
        <v>3</v>
      </c>
      <c r="F5" s="244">
        <v>200000</v>
      </c>
      <c r="G5" s="244">
        <f t="shared" ref="G5:G16" si="0">F5*E5</f>
        <v>600000</v>
      </c>
    </row>
    <row r="6" spans="1:7" x14ac:dyDescent="0.2">
      <c r="A6" s="244">
        <v>3</v>
      </c>
      <c r="B6" s="244" t="s">
        <v>362</v>
      </c>
      <c r="C6" s="244" t="s">
        <v>702</v>
      </c>
      <c r="D6" s="244" t="s">
        <v>363</v>
      </c>
      <c r="E6" s="244">
        <v>1</v>
      </c>
      <c r="F6" s="244">
        <v>50000</v>
      </c>
      <c r="G6" s="244">
        <f t="shared" si="0"/>
        <v>50000</v>
      </c>
    </row>
    <row r="7" spans="1:7" x14ac:dyDescent="0.2">
      <c r="A7" s="244">
        <v>4</v>
      </c>
      <c r="B7" s="244" t="s">
        <v>703</v>
      </c>
      <c r="C7" s="244" t="s">
        <v>704</v>
      </c>
      <c r="D7" s="244" t="s">
        <v>363</v>
      </c>
      <c r="E7" s="244">
        <v>1</v>
      </c>
      <c r="F7" s="244">
        <v>160000</v>
      </c>
      <c r="G7" s="244">
        <f t="shared" si="0"/>
        <v>160000</v>
      </c>
    </row>
    <row r="8" spans="1:7" x14ac:dyDescent="0.2">
      <c r="A8" s="244">
        <v>8</v>
      </c>
      <c r="B8" s="244" t="s">
        <v>705</v>
      </c>
      <c r="C8" s="244" t="s">
        <v>706</v>
      </c>
      <c r="D8" s="244" t="s">
        <v>361</v>
      </c>
      <c r="E8" s="244">
        <v>30</v>
      </c>
      <c r="F8" s="244">
        <v>2500</v>
      </c>
      <c r="G8" s="244">
        <f t="shared" si="0"/>
        <v>75000</v>
      </c>
    </row>
    <row r="9" spans="1:7" x14ac:dyDescent="0.2">
      <c r="A9" s="244">
        <v>9</v>
      </c>
      <c r="B9" s="244" t="s">
        <v>707</v>
      </c>
      <c r="C9" s="244" t="s">
        <v>708</v>
      </c>
      <c r="D9" s="244" t="s">
        <v>361</v>
      </c>
      <c r="E9" s="244">
        <v>2</v>
      </c>
      <c r="F9" s="244">
        <v>5000</v>
      </c>
      <c r="G9" s="244">
        <f t="shared" si="0"/>
        <v>10000</v>
      </c>
    </row>
    <row r="10" spans="1:7" x14ac:dyDescent="0.2">
      <c r="A10" s="244">
        <v>11</v>
      </c>
      <c r="B10" s="244" t="s">
        <v>709</v>
      </c>
      <c r="C10" s="244" t="s">
        <v>710</v>
      </c>
      <c r="D10" s="244" t="s">
        <v>361</v>
      </c>
      <c r="E10" s="244">
        <v>2</v>
      </c>
      <c r="F10" s="244">
        <v>3000</v>
      </c>
      <c r="G10" s="244">
        <f t="shared" si="0"/>
        <v>6000</v>
      </c>
    </row>
    <row r="11" spans="1:7" x14ac:dyDescent="0.2">
      <c r="A11" s="244">
        <v>13</v>
      </c>
      <c r="B11" s="244" t="s">
        <v>711</v>
      </c>
      <c r="C11" s="244" t="s">
        <v>712</v>
      </c>
      <c r="D11" s="244" t="s">
        <v>361</v>
      </c>
      <c r="E11" s="244">
        <v>1</v>
      </c>
      <c r="F11" s="244">
        <v>300000</v>
      </c>
      <c r="G11" s="244">
        <f t="shared" si="0"/>
        <v>300000</v>
      </c>
    </row>
    <row r="12" spans="1:7" x14ac:dyDescent="0.2">
      <c r="A12" s="244">
        <v>14</v>
      </c>
      <c r="B12" s="244" t="s">
        <v>713</v>
      </c>
      <c r="C12" s="244" t="s">
        <v>714</v>
      </c>
      <c r="D12" s="244" t="s">
        <v>361</v>
      </c>
      <c r="E12" s="244">
        <v>1</v>
      </c>
      <c r="F12" s="244">
        <v>15000</v>
      </c>
      <c r="G12" s="244">
        <f t="shared" si="0"/>
        <v>15000</v>
      </c>
    </row>
    <row r="13" spans="1:7" x14ac:dyDescent="0.2">
      <c r="A13" s="244">
        <v>17</v>
      </c>
      <c r="B13" s="245" t="s">
        <v>715</v>
      </c>
      <c r="C13" s="244" t="s">
        <v>716</v>
      </c>
      <c r="D13" s="244" t="s">
        <v>361</v>
      </c>
      <c r="E13" s="244">
        <v>3</v>
      </c>
      <c r="F13" s="244">
        <v>350000</v>
      </c>
      <c r="G13" s="244">
        <f t="shared" si="0"/>
        <v>1050000</v>
      </c>
    </row>
    <row r="14" spans="1:7" x14ac:dyDescent="0.2">
      <c r="A14" s="244">
        <v>19</v>
      </c>
      <c r="B14" s="244" t="s">
        <v>717</v>
      </c>
      <c r="C14" s="244" t="s">
        <v>718</v>
      </c>
      <c r="D14" s="244" t="s">
        <v>363</v>
      </c>
      <c r="E14" s="244">
        <v>1</v>
      </c>
      <c r="F14" s="244">
        <v>40000</v>
      </c>
      <c r="G14" s="244">
        <f t="shared" si="0"/>
        <v>40000</v>
      </c>
    </row>
    <row r="15" spans="1:7" x14ac:dyDescent="0.2">
      <c r="A15" s="244">
        <v>20</v>
      </c>
      <c r="B15" s="244" t="s">
        <v>719</v>
      </c>
      <c r="C15" s="244" t="s">
        <v>720</v>
      </c>
      <c r="D15" s="244" t="s">
        <v>363</v>
      </c>
      <c r="E15" s="244">
        <v>1</v>
      </c>
      <c r="F15" s="244">
        <v>30000</v>
      </c>
      <c r="G15" s="244">
        <f t="shared" si="0"/>
        <v>30000</v>
      </c>
    </row>
    <row r="16" spans="1:7" x14ac:dyDescent="0.2">
      <c r="A16" s="244">
        <v>21</v>
      </c>
      <c r="B16" s="244" t="s">
        <v>721</v>
      </c>
      <c r="C16" s="244" t="s">
        <v>722</v>
      </c>
      <c r="D16" s="244" t="s">
        <v>361</v>
      </c>
      <c r="E16" s="244">
        <v>1</v>
      </c>
      <c r="F16" s="244">
        <v>500000</v>
      </c>
      <c r="G16" s="244">
        <f t="shared" si="0"/>
        <v>500000</v>
      </c>
    </row>
    <row r="17" spans="1:7" x14ac:dyDescent="0.2">
      <c r="A17" s="664" t="s">
        <v>615</v>
      </c>
      <c r="B17" s="664"/>
      <c r="C17" s="664"/>
      <c r="D17" s="664"/>
      <c r="E17" s="664"/>
      <c r="F17" s="664"/>
      <c r="G17" s="246">
        <f>SUM(G5:G16)</f>
        <v>2836000</v>
      </c>
    </row>
    <row r="18" spans="1:7" x14ac:dyDescent="0.2">
      <c r="B18" s="247" t="s">
        <v>887</v>
      </c>
      <c r="E18" s="248"/>
      <c r="F18" s="248"/>
    </row>
    <row r="19" spans="1:7" x14ac:dyDescent="0.2">
      <c r="F19" s="248"/>
    </row>
    <row r="20" spans="1:7" ht="22.5" x14ac:dyDescent="0.2">
      <c r="A20" s="243" t="s">
        <v>1</v>
      </c>
      <c r="B20" s="243" t="s">
        <v>795</v>
      </c>
      <c r="C20" s="243" t="s">
        <v>796</v>
      </c>
      <c r="D20" s="243" t="s">
        <v>797</v>
      </c>
      <c r="E20" s="243" t="s">
        <v>798</v>
      </c>
      <c r="F20" s="243" t="s">
        <v>187</v>
      </c>
    </row>
    <row r="21" spans="1:7" ht="22.5" x14ac:dyDescent="0.2">
      <c r="A21" s="249">
        <v>1</v>
      </c>
      <c r="B21" s="249" t="s">
        <v>401</v>
      </c>
      <c r="C21" s="249" t="s">
        <v>799</v>
      </c>
      <c r="D21" s="250">
        <v>38000</v>
      </c>
      <c r="E21" s="249">
        <v>12</v>
      </c>
      <c r="F21" s="251">
        <f>+E21*D21</f>
        <v>456000</v>
      </c>
    </row>
    <row r="22" spans="1:7" x14ac:dyDescent="0.2">
      <c r="A22" s="249">
        <v>2</v>
      </c>
      <c r="B22" s="249" t="s">
        <v>800</v>
      </c>
      <c r="C22" s="249" t="s">
        <v>801</v>
      </c>
      <c r="D22" s="249">
        <v>40000</v>
      </c>
      <c r="E22" s="249">
        <v>12</v>
      </c>
      <c r="F22" s="251">
        <f t="shared" ref="F22:F42" si="1">+E22*D22</f>
        <v>480000</v>
      </c>
    </row>
    <row r="23" spans="1:7" x14ac:dyDescent="0.2">
      <c r="A23" s="249">
        <v>4</v>
      </c>
      <c r="B23" s="249" t="s">
        <v>802</v>
      </c>
      <c r="C23" s="249" t="s">
        <v>803</v>
      </c>
      <c r="D23" s="249">
        <v>50000</v>
      </c>
      <c r="E23" s="249">
        <v>12</v>
      </c>
      <c r="F23" s="251">
        <f t="shared" si="1"/>
        <v>600000</v>
      </c>
    </row>
    <row r="24" spans="1:7" x14ac:dyDescent="0.2">
      <c r="A24" s="249">
        <v>5</v>
      </c>
      <c r="B24" s="249" t="s">
        <v>804</v>
      </c>
      <c r="C24" s="249" t="s">
        <v>805</v>
      </c>
      <c r="D24" s="249">
        <v>30000</v>
      </c>
      <c r="E24" s="249">
        <v>12</v>
      </c>
      <c r="F24" s="251">
        <f t="shared" si="1"/>
        <v>360000</v>
      </c>
    </row>
    <row r="25" spans="1:7" x14ac:dyDescent="0.2">
      <c r="A25" s="249">
        <v>7</v>
      </c>
      <c r="B25" s="249" t="s">
        <v>806</v>
      </c>
      <c r="C25" s="249" t="s">
        <v>807</v>
      </c>
      <c r="D25" s="249">
        <v>38000</v>
      </c>
      <c r="E25" s="249">
        <v>12</v>
      </c>
      <c r="F25" s="251">
        <f t="shared" si="1"/>
        <v>456000</v>
      </c>
    </row>
    <row r="26" spans="1:7" x14ac:dyDescent="0.2">
      <c r="A26" s="249">
        <v>9</v>
      </c>
      <c r="B26" s="249" t="s">
        <v>808</v>
      </c>
      <c r="C26" s="249" t="s">
        <v>809</v>
      </c>
      <c r="D26" s="249">
        <v>28900</v>
      </c>
      <c r="E26" s="249">
        <v>12</v>
      </c>
      <c r="F26" s="251">
        <f t="shared" si="1"/>
        <v>346800</v>
      </c>
    </row>
    <row r="27" spans="1:7" x14ac:dyDescent="0.2">
      <c r="A27" s="249">
        <v>10</v>
      </c>
      <c r="B27" s="249" t="s">
        <v>810</v>
      </c>
      <c r="C27" s="249" t="s">
        <v>811</v>
      </c>
      <c r="D27" s="250">
        <v>44000</v>
      </c>
      <c r="E27" s="249">
        <v>12</v>
      </c>
      <c r="F27" s="251">
        <f t="shared" si="1"/>
        <v>528000</v>
      </c>
    </row>
    <row r="28" spans="1:7" ht="22.5" x14ac:dyDescent="0.2">
      <c r="A28" s="249">
        <v>11</v>
      </c>
      <c r="B28" s="249" t="s">
        <v>812</v>
      </c>
      <c r="C28" s="249" t="s">
        <v>799</v>
      </c>
      <c r="D28" s="250">
        <v>38000</v>
      </c>
      <c r="E28" s="249">
        <v>12</v>
      </c>
      <c r="F28" s="251">
        <f t="shared" si="1"/>
        <v>456000</v>
      </c>
    </row>
    <row r="29" spans="1:7" x14ac:dyDescent="0.2">
      <c r="A29" s="249">
        <v>12</v>
      </c>
      <c r="B29" s="249" t="s">
        <v>403</v>
      </c>
      <c r="C29" s="249" t="s">
        <v>813</v>
      </c>
      <c r="D29" s="249">
        <v>58000</v>
      </c>
      <c r="E29" s="249">
        <v>12</v>
      </c>
      <c r="F29" s="251">
        <f t="shared" si="1"/>
        <v>696000</v>
      </c>
    </row>
    <row r="30" spans="1:7" x14ac:dyDescent="0.2">
      <c r="A30" s="249">
        <v>13</v>
      </c>
      <c r="B30" s="249" t="s">
        <v>814</v>
      </c>
      <c r="C30" s="249" t="s">
        <v>815</v>
      </c>
      <c r="D30" s="249">
        <v>30000</v>
      </c>
      <c r="E30" s="249">
        <v>12</v>
      </c>
      <c r="F30" s="251">
        <f t="shared" si="1"/>
        <v>360000</v>
      </c>
    </row>
    <row r="31" spans="1:7" x14ac:dyDescent="0.2">
      <c r="A31" s="249">
        <v>14</v>
      </c>
      <c r="B31" s="249" t="s">
        <v>405</v>
      </c>
      <c r="C31" s="249" t="s">
        <v>816</v>
      </c>
      <c r="D31" s="249">
        <v>27200</v>
      </c>
      <c r="E31" s="249">
        <v>12</v>
      </c>
      <c r="F31" s="251">
        <f t="shared" si="1"/>
        <v>326400</v>
      </c>
    </row>
    <row r="32" spans="1:7" x14ac:dyDescent="0.2">
      <c r="A32" s="249">
        <v>16</v>
      </c>
      <c r="B32" s="249" t="s">
        <v>817</v>
      </c>
      <c r="C32" s="249" t="s">
        <v>818</v>
      </c>
      <c r="D32" s="250">
        <v>27500</v>
      </c>
      <c r="E32" s="249">
        <v>12</v>
      </c>
      <c r="F32" s="251">
        <f t="shared" si="1"/>
        <v>330000</v>
      </c>
    </row>
    <row r="33" spans="1:6" x14ac:dyDescent="0.2">
      <c r="A33" s="249">
        <v>17</v>
      </c>
      <c r="B33" s="249" t="s">
        <v>804</v>
      </c>
      <c r="C33" s="249" t="s">
        <v>805</v>
      </c>
      <c r="D33" s="250">
        <v>44000</v>
      </c>
      <c r="E33" s="249">
        <v>12</v>
      </c>
      <c r="F33" s="251">
        <f t="shared" si="1"/>
        <v>528000</v>
      </c>
    </row>
    <row r="34" spans="1:6" x14ac:dyDescent="0.2">
      <c r="A34" s="249">
        <v>18</v>
      </c>
      <c r="B34" s="249" t="s">
        <v>400</v>
      </c>
      <c r="C34" s="249" t="s">
        <v>819</v>
      </c>
      <c r="D34" s="250">
        <v>44000</v>
      </c>
      <c r="E34" s="249">
        <v>12</v>
      </c>
      <c r="F34" s="251">
        <f t="shared" si="1"/>
        <v>528000</v>
      </c>
    </row>
    <row r="35" spans="1:6" x14ac:dyDescent="0.2">
      <c r="A35" s="249">
        <v>19</v>
      </c>
      <c r="B35" s="249" t="s">
        <v>804</v>
      </c>
      <c r="C35" s="249" t="s">
        <v>820</v>
      </c>
      <c r="D35" s="250">
        <v>44000</v>
      </c>
      <c r="E35" s="249">
        <v>12</v>
      </c>
      <c r="F35" s="251">
        <f t="shared" si="1"/>
        <v>528000</v>
      </c>
    </row>
    <row r="36" spans="1:6" x14ac:dyDescent="0.2">
      <c r="A36" s="249">
        <v>20</v>
      </c>
      <c r="B36" s="249" t="s">
        <v>401</v>
      </c>
      <c r="C36" s="249" t="s">
        <v>821</v>
      </c>
      <c r="D36" s="250">
        <v>38000</v>
      </c>
      <c r="E36" s="249">
        <v>12</v>
      </c>
      <c r="F36" s="251">
        <f t="shared" si="1"/>
        <v>456000</v>
      </c>
    </row>
    <row r="37" spans="1:6" x14ac:dyDescent="0.2">
      <c r="A37" s="249">
        <v>23</v>
      </c>
      <c r="B37" s="249" t="s">
        <v>401</v>
      </c>
      <c r="C37" s="249" t="s">
        <v>821</v>
      </c>
      <c r="D37" s="250">
        <v>38000</v>
      </c>
      <c r="E37" s="249">
        <v>12</v>
      </c>
      <c r="F37" s="251">
        <f t="shared" si="1"/>
        <v>456000</v>
      </c>
    </row>
    <row r="38" spans="1:6" x14ac:dyDescent="0.2">
      <c r="A38" s="249">
        <v>27</v>
      </c>
      <c r="B38" s="249" t="s">
        <v>822</v>
      </c>
      <c r="C38" s="249" t="s">
        <v>823</v>
      </c>
      <c r="D38" s="249">
        <v>27200</v>
      </c>
      <c r="E38" s="249">
        <v>12</v>
      </c>
      <c r="F38" s="251">
        <f t="shared" si="1"/>
        <v>326400</v>
      </c>
    </row>
    <row r="39" spans="1:6" x14ac:dyDescent="0.2">
      <c r="A39" s="249">
        <v>28</v>
      </c>
      <c r="B39" s="249" t="s">
        <v>401</v>
      </c>
      <c r="C39" s="249" t="s">
        <v>821</v>
      </c>
      <c r="D39" s="250">
        <v>38000</v>
      </c>
      <c r="E39" s="249">
        <v>14</v>
      </c>
      <c r="F39" s="251">
        <f t="shared" si="1"/>
        <v>532000</v>
      </c>
    </row>
    <row r="40" spans="1:6" x14ac:dyDescent="0.2">
      <c r="A40" s="249">
        <v>29</v>
      </c>
      <c r="B40" s="249" t="s">
        <v>824</v>
      </c>
      <c r="C40" s="249">
        <v>1043</v>
      </c>
      <c r="D40" s="249">
        <v>47000</v>
      </c>
      <c r="E40" s="249">
        <v>13</v>
      </c>
      <c r="F40" s="251">
        <f t="shared" si="1"/>
        <v>611000</v>
      </c>
    </row>
    <row r="41" spans="1:6" x14ac:dyDescent="0.2">
      <c r="A41" s="249"/>
      <c r="B41" s="249" t="s">
        <v>825</v>
      </c>
      <c r="C41" s="249" t="s">
        <v>826</v>
      </c>
      <c r="D41" s="249">
        <v>55000</v>
      </c>
      <c r="E41" s="249">
        <v>20</v>
      </c>
      <c r="F41" s="251">
        <f t="shared" si="1"/>
        <v>1100000</v>
      </c>
    </row>
    <row r="42" spans="1:6" x14ac:dyDescent="0.2">
      <c r="A42" s="249">
        <v>30</v>
      </c>
      <c r="B42" s="249" t="s">
        <v>401</v>
      </c>
      <c r="C42" s="249" t="s">
        <v>821</v>
      </c>
      <c r="D42" s="250">
        <v>38000</v>
      </c>
      <c r="E42" s="249">
        <v>12</v>
      </c>
      <c r="F42" s="251">
        <f t="shared" si="1"/>
        <v>456000</v>
      </c>
    </row>
    <row r="43" spans="1:6" x14ac:dyDescent="0.2">
      <c r="A43" s="665" t="s">
        <v>187</v>
      </c>
      <c r="B43" s="666"/>
      <c r="C43" s="667"/>
      <c r="D43" s="249"/>
      <c r="E43" s="249"/>
      <c r="F43" s="252">
        <f>SUM(F21:F42)</f>
        <v>10916600</v>
      </c>
    </row>
    <row r="45" spans="1:6" x14ac:dyDescent="0.2">
      <c r="F45" s="253">
        <f>+F43+G17</f>
        <v>13752600</v>
      </c>
    </row>
  </sheetData>
  <mergeCells count="3">
    <mergeCell ref="A3:G3"/>
    <mergeCell ref="A17:F17"/>
    <mergeCell ref="A43:C4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15" zoomScaleNormal="115" workbookViewId="0">
      <selection activeCell="A9" sqref="A9"/>
    </sheetView>
  </sheetViews>
  <sheetFormatPr defaultRowHeight="12" x14ac:dyDescent="0.2"/>
  <cols>
    <col min="1" max="1" width="41.140625" style="33" bestFit="1" customWidth="1"/>
    <col min="2" max="3" width="9.140625" style="33"/>
    <col min="4" max="4" width="12.85546875" style="33" customWidth="1"/>
    <col min="5" max="5" width="11.28515625" style="33" bestFit="1" customWidth="1"/>
    <col min="6" max="16384" width="9.140625" style="33"/>
  </cols>
  <sheetData>
    <row r="1" spans="1:5" x14ac:dyDescent="0.2">
      <c r="A1" s="84" t="s">
        <v>366</v>
      </c>
      <c r="B1" s="85"/>
      <c r="C1" s="38"/>
      <c r="D1" s="38"/>
      <c r="E1" s="38"/>
    </row>
    <row r="2" spans="1:5" x14ac:dyDescent="0.2">
      <c r="A2" s="85" t="s">
        <v>367</v>
      </c>
      <c r="B2" s="85"/>
      <c r="C2" s="38"/>
      <c r="D2" s="38"/>
      <c r="E2" s="38"/>
    </row>
    <row r="3" spans="1:5" x14ac:dyDescent="0.2">
      <c r="A3" s="85" t="s">
        <v>368</v>
      </c>
      <c r="B3" s="85"/>
      <c r="C3" s="38"/>
      <c r="D3" s="38"/>
      <c r="E3" s="38"/>
    </row>
    <row r="4" spans="1:5" x14ac:dyDescent="0.2">
      <c r="A4" s="38" t="s">
        <v>328</v>
      </c>
      <c r="B4" s="38"/>
      <c r="C4" s="38"/>
      <c r="D4" s="38"/>
      <c r="E4" s="86">
        <v>490000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workbookViewId="0">
      <selection activeCell="E12" sqref="E12"/>
    </sheetView>
  </sheetViews>
  <sheetFormatPr defaultRowHeight="12" x14ac:dyDescent="0.2"/>
  <cols>
    <col min="1" max="1" width="5" style="33" customWidth="1"/>
    <col min="2" max="2" width="31.42578125" style="33" customWidth="1"/>
    <col min="3" max="3" width="10" style="33" customWidth="1"/>
    <col min="4" max="4" width="13.140625" style="33" customWidth="1"/>
    <col min="5" max="5" width="21.42578125" style="33" customWidth="1"/>
    <col min="6" max="6" width="75" style="33" customWidth="1"/>
    <col min="7" max="16384" width="9.140625" style="33"/>
  </cols>
  <sheetData>
    <row r="1" spans="1:6" x14ac:dyDescent="0.2">
      <c r="A1" s="51"/>
      <c r="B1" s="668" t="s">
        <v>507</v>
      </c>
      <c r="C1" s="668"/>
      <c r="D1" s="668"/>
      <c r="E1" s="51"/>
    </row>
    <row r="2" spans="1:6" x14ac:dyDescent="0.2">
      <c r="A2" s="51"/>
      <c r="B2" s="51"/>
      <c r="C2" s="51"/>
      <c r="D2" s="51"/>
      <c r="E2" s="51"/>
    </row>
    <row r="3" spans="1:6" x14ac:dyDescent="0.2">
      <c r="A3" s="669" t="s">
        <v>508</v>
      </c>
      <c r="B3" s="669"/>
      <c r="C3" s="51"/>
      <c r="D3" s="51"/>
      <c r="E3" s="51"/>
    </row>
    <row r="4" spans="1:6" x14ac:dyDescent="0.2">
      <c r="A4" s="51"/>
      <c r="B4" s="51"/>
      <c r="C4" s="51"/>
      <c r="D4" s="51"/>
      <c r="E4" s="51"/>
    </row>
    <row r="5" spans="1:6" x14ac:dyDescent="0.2">
      <c r="A5" s="51"/>
      <c r="B5" s="52" t="s">
        <v>94</v>
      </c>
      <c r="C5" s="51"/>
      <c r="D5" s="51"/>
      <c r="E5" s="51"/>
    </row>
    <row r="6" spans="1:6" x14ac:dyDescent="0.2">
      <c r="A6" s="51"/>
      <c r="B6" s="53"/>
      <c r="C6" s="53"/>
      <c r="D6" s="53"/>
      <c r="E6" s="53"/>
    </row>
    <row r="7" spans="1:6" ht="24" x14ac:dyDescent="0.2">
      <c r="A7" s="54" t="s">
        <v>1</v>
      </c>
      <c r="B7" s="54" t="s">
        <v>369</v>
      </c>
      <c r="C7" s="54" t="s">
        <v>371</v>
      </c>
      <c r="D7" s="54" t="s">
        <v>168</v>
      </c>
      <c r="E7" s="54" t="s">
        <v>372</v>
      </c>
      <c r="F7" s="54" t="s">
        <v>370</v>
      </c>
    </row>
    <row r="8" spans="1:6" ht="36" x14ac:dyDescent="0.2">
      <c r="A8" s="55">
        <v>1</v>
      </c>
      <c r="B8" s="56" t="s">
        <v>373</v>
      </c>
      <c r="C8" s="8">
        <v>85</v>
      </c>
      <c r="D8" s="57">
        <v>12500</v>
      </c>
      <c r="E8" s="57">
        <f t="shared" ref="E8:E13" si="0">+D8*C8</f>
        <v>1062500</v>
      </c>
      <c r="F8" s="56" t="s">
        <v>374</v>
      </c>
    </row>
    <row r="9" spans="1:6" ht="36" x14ac:dyDescent="0.2">
      <c r="A9" s="55">
        <v>2</v>
      </c>
      <c r="B9" s="56" t="s">
        <v>375</v>
      </c>
      <c r="C9" s="8">
        <v>85</v>
      </c>
      <c r="D9" s="57">
        <v>40000</v>
      </c>
      <c r="E9" s="57">
        <f t="shared" si="0"/>
        <v>3400000</v>
      </c>
      <c r="F9" s="56" t="s">
        <v>374</v>
      </c>
    </row>
    <row r="10" spans="1:6" ht="24" x14ac:dyDescent="0.2">
      <c r="A10" s="55">
        <v>3</v>
      </c>
      <c r="B10" s="56" t="s">
        <v>888</v>
      </c>
      <c r="C10" s="8">
        <v>3</v>
      </c>
      <c r="D10" s="57">
        <v>400000</v>
      </c>
      <c r="E10" s="57">
        <f t="shared" si="0"/>
        <v>1200000</v>
      </c>
      <c r="F10" s="56" t="s">
        <v>376</v>
      </c>
    </row>
    <row r="11" spans="1:6" ht="24" x14ac:dyDescent="0.2">
      <c r="A11" s="55">
        <v>4</v>
      </c>
      <c r="B11" s="56" t="s">
        <v>377</v>
      </c>
      <c r="C11" s="8">
        <v>1</v>
      </c>
      <c r="D11" s="57">
        <v>1000000</v>
      </c>
      <c r="E11" s="57">
        <f t="shared" si="0"/>
        <v>1000000</v>
      </c>
      <c r="F11" s="56" t="s">
        <v>378</v>
      </c>
    </row>
    <row r="12" spans="1:6" ht="24" x14ac:dyDescent="0.2">
      <c r="A12" s="55">
        <v>5</v>
      </c>
      <c r="B12" s="56" t="s">
        <v>509</v>
      </c>
      <c r="C12" s="8">
        <v>1</v>
      </c>
      <c r="D12" s="57">
        <v>5000000</v>
      </c>
      <c r="E12" s="57">
        <f t="shared" si="0"/>
        <v>5000000</v>
      </c>
      <c r="F12" s="56" t="s">
        <v>510</v>
      </c>
    </row>
    <row r="13" spans="1:6" ht="24" x14ac:dyDescent="0.2">
      <c r="A13" s="55">
        <v>6</v>
      </c>
      <c r="B13" s="56" t="s">
        <v>379</v>
      </c>
      <c r="C13" s="8">
        <v>4</v>
      </c>
      <c r="D13" s="57">
        <v>500000</v>
      </c>
      <c r="E13" s="57">
        <f t="shared" si="0"/>
        <v>2000000</v>
      </c>
      <c r="F13" s="56" t="s">
        <v>380</v>
      </c>
    </row>
    <row r="14" spans="1:6" x14ac:dyDescent="0.2">
      <c r="A14" s="58"/>
      <c r="B14" s="58" t="s">
        <v>187</v>
      </c>
      <c r="C14" s="54"/>
      <c r="D14" s="59"/>
      <c r="E14" s="59">
        <f>SUM(E8:E13)</f>
        <v>13662500</v>
      </c>
      <c r="F14" s="58"/>
    </row>
    <row r="16" spans="1:6" x14ac:dyDescent="0.2">
      <c r="A16" s="51"/>
      <c r="B16" s="52" t="s">
        <v>381</v>
      </c>
      <c r="C16" s="51"/>
      <c r="D16" s="51"/>
      <c r="E16" s="51"/>
      <c r="F16" s="51"/>
    </row>
    <row r="17" spans="1:6" x14ac:dyDescent="0.2">
      <c r="A17" s="51"/>
      <c r="B17" s="51"/>
      <c r="C17" s="51"/>
      <c r="D17" s="51"/>
      <c r="E17" s="51"/>
      <c r="F17" s="51"/>
    </row>
    <row r="18" spans="1:6" ht="24" x14ac:dyDescent="0.2">
      <c r="A18" s="8" t="s">
        <v>1</v>
      </c>
      <c r="B18" s="8" t="s">
        <v>382</v>
      </c>
      <c r="C18" s="8" t="s">
        <v>359</v>
      </c>
      <c r="D18" s="8" t="s">
        <v>168</v>
      </c>
      <c r="E18" s="8" t="s">
        <v>360</v>
      </c>
      <c r="F18" s="8" t="s">
        <v>3</v>
      </c>
    </row>
    <row r="19" spans="1:6" x14ac:dyDescent="0.2">
      <c r="A19" s="8">
        <v>3</v>
      </c>
      <c r="B19" s="65" t="s">
        <v>383</v>
      </c>
      <c r="C19" s="8">
        <v>1</v>
      </c>
      <c r="D19" s="60">
        <v>25000000</v>
      </c>
      <c r="E19" s="60">
        <v>25000000</v>
      </c>
      <c r="F19" s="65" t="s">
        <v>384</v>
      </c>
    </row>
    <row r="20" spans="1:6" ht="24" x14ac:dyDescent="0.2">
      <c r="A20" s="8">
        <v>4</v>
      </c>
      <c r="B20" s="65" t="s">
        <v>385</v>
      </c>
      <c r="C20" s="8">
        <v>1</v>
      </c>
      <c r="D20" s="60">
        <v>10000000</v>
      </c>
      <c r="E20" s="60">
        <v>10000000</v>
      </c>
      <c r="F20" s="65" t="s">
        <v>386</v>
      </c>
    </row>
    <row r="21" spans="1:6" x14ac:dyDescent="0.2">
      <c r="A21" s="61"/>
      <c r="B21" s="62" t="s">
        <v>387</v>
      </c>
      <c r="C21" s="61"/>
      <c r="D21" s="61"/>
      <c r="E21" s="64">
        <f>SUM(E19:E20)</f>
        <v>35000000</v>
      </c>
      <c r="F21" s="63"/>
    </row>
  </sheetData>
  <mergeCells count="2">
    <mergeCell ref="B1:D1"/>
    <mergeCell ref="A3:B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husnegt-1 нэгтгэл </vt:lpstr>
      <vt:lpstr>husnegt-2 орон тоо</vt:lpstr>
      <vt:lpstr>husnegt-3 tsalin</vt:lpstr>
      <vt:lpstr>bichig hereg</vt:lpstr>
      <vt:lpstr>bagaj technik avah</vt:lpstr>
      <vt:lpstr>tavilga avah</vt:lpstr>
      <vt:lpstr>baga unetei turgen elegdeh</vt:lpstr>
      <vt:lpstr>Hudulmur hamgaalal</vt:lpstr>
      <vt:lpstr>Ursgal zasvar</vt:lpstr>
      <vt:lpstr>orlogo, zarlaga</vt:lpstr>
      <vt:lpstr>haruul hamgaalalt</vt:lpstr>
      <vt:lpstr>nemelt</vt:lpstr>
      <vt:lpstr>Turiin_san_surgalt</vt:lpstr>
      <vt:lpstr>tetgemj, shagnal</vt:lpstr>
      <vt:lpstr>dotood alban tomilolt</vt:lpstr>
      <vt:lpstr>TT-iin zasvar</vt:lpstr>
      <vt:lpstr>auto zasvar</vt:lpstr>
      <vt:lpstr>дотоод сургалт</vt:lpstr>
      <vt:lpstr>programm hangamj </vt:lpstr>
    </vt:vector>
  </TitlesOfParts>
  <Company>MOH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Munkhtsetseg</dc:creator>
  <cp:lastModifiedBy>dorjoo</cp:lastModifiedBy>
  <cp:lastPrinted>2017-07-28T09:47:21Z</cp:lastPrinted>
  <dcterms:created xsi:type="dcterms:W3CDTF">2008-07-03T10:02:00Z</dcterms:created>
  <dcterms:modified xsi:type="dcterms:W3CDTF">2017-07-31T07:28:11Z</dcterms:modified>
</cp:coreProperties>
</file>